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<sst xmlns="http://schemas.openxmlformats.org/spreadsheetml/2006/main" count="404" uniqueCount="349">
  <si>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</si>
  <si>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</si>
  <si>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</si>
  <si>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</si>
  <si>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</si>
  <si>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</si>
  <si>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</si>
  <si>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</si>
  <si>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</si>
  <si>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</si>
  <si>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</si>
  <si>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</si>
  <si>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</si>
  <si>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</si>
  <si>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</si>
  <si>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</si>
  <si>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</si>
  <si>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</si>
  <si>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</si>
  <si>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</si>
  <si>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</si>
  <si>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</si>
  <si>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</si>
  <si>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</si>
  <si>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</si>
  <si>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</si>
  <si>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</si>
  <si>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</si>
  <si>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</si>
  <si>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</si>
  <si>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</si>
  <si>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</si>
  <si>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</si>
  <si>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</si>
  <si>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</si>
  <si>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</si>
  <si>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</si>
  <si>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</si>
  <si>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</si>
  <si>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</si>
  <si>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</si>
  <si>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</si>
  <si>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</si>
  <si>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</si>
  <si>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</si>
  <si>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</si>
  <si>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</si>
  <si>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</si>
  <si>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</si>
  <si>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</si>
  <si>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</si>
  <si>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</si>
  <si>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</si>
  <si>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</si>
  <si>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</si>
  <si>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</si>
  <si>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</si>
  <si>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</si>
  <si>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</si>
  <si>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</si>
  <si>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</si>
  <si>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</si>
  <si>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</si>
  <si>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</si>
  <si>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</si>
  <si>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</si>
  <si>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</si>
  <si>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</si>
  <si>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</si>
  <si>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</si>
  <si>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</si>
  <si>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</si>
  <si>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</si>
  <si>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</si>
  <si>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</si>
  <si>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</si>
  <si>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</si>
  <si>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</si>
  <si>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</si>
  <si>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</si>
  <si>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</si>
  <si>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</si>
  <si>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</si>
  <si>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</si>
  <si>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</si>
  <si>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</si>
  <si>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</si>
  <si>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</si>
  <si>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</si>
  <si>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</si>
  <si>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</si>
  <si>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</si>
  <si>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</si>
  <si>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</si>
  <si>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</si>
  <si>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</si>
  <si>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</si>
  <si>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</si>
  <si>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</si>
  <si>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</si>
  <si>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</si>
  <si>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</si>
  <si>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</si>
  <si>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</si>
  <si>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</si>
  <si>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</si>
  <si>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</si>
  <si>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</si>
  <si>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</si>
  <si>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</si>
  <si>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</si>
  <si>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</si>
  <si>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</si>
  <si>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</si>
  <si>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</si>
  <si>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</si>
  <si>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</si>
  <si>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</si>
  <si>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</si>
  <si>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</si>
  <si>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</si>
  <si>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</si>
  <si>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</si>
  <si>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</si>
  <si>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</si>
  <si>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</si>
  <si>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</si>
  <si>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</si>
  <si>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</si>
  <si>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</si>
  <si>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</si>
  <si>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</si>
  <si>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</si>
  <si>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</si>
  <si>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</si>
  <si>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</si>
  <si>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</si>
  <si>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</si>
  <si>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</si>
  <si>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</si>
  <si>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</si>
  <si>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</si>
  <si>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</si>
  <si>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</si>
  <si>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</si>
  <si>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</si>
  <si>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</si>
  <si>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</si>
  <si>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</si>
  <si>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</si>
  <si>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</si>
  <si>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</si>
  <si>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</si>
  <si>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</si>
  <si>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</si>
  <si>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</si>
  <si>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</si>
  <si>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</si>
  <si>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</si>
  <si>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</si>
  <si>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</si>
  <si>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</si>
  <si>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</si>
  <si>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</si>
  <si>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</si>
  <si>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</si>
  <si>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</si>
  <si>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</si>
  <si>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</si>
  <si>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</si>
  <si>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</si>
  <si>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</si>
  <si>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</si>
  <si>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</si>
  <si>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</si>
  <si>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</si>
  <si>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</si>
  <si>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</si>
  <si>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</si>
  <si>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</si>
  <si>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</si>
  <si>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</si>
  <si>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</si>
  <si>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</si>
  <si>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</si>
  <si>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</si>
  <si>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</si>
  <si>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</si>
  <si>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</si>
  <si>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</si>
  <si>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</si>
  <si>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</si>
  <si>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</si>
  <si>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</si>
  <si>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</si>
  <si>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</si>
  <si>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</si>
  <si>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</si>
  <si>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</si>
  <si>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</si>
  <si>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</si>
  <si>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</si>
  <si>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</si>
  <si>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</si>
  <si>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</si>
  <si>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</si>
  <si>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</si>
  <si>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</si>
  <si>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</si>
  <si>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</si>
  <si>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</si>
  <si>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</si>
  <si>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</si>
  <si>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</si>
  <si>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</si>
  <si>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</si>
  <si>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</si>
  <si>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</si>
  <si>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</si>
  <si>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</si>
  <si>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</si>
  <si>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</si>
  <si>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</si>
  <si>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</si>
  <si>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</si>
  <si>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</si>
  <si>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</si>
  <si>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</si>
  <si>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</si>
  <si>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</si>
  <si>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</si>
  <si>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</si>
  <si>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</si>
  <si>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</si>
  <si>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</si>
  <si>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</si>
  <si>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</si>
  <si>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</si>
  <si>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</si>
  <si>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</si>
  <si>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</si>
  <si>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</si>
  <si>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</si>
  <si>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</si>
  <si>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</si>
  <si>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</si>
  <si>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</si>
  <si>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</si>
  <si>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</si>
  <si>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</si>
  <si>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</si>
  <si>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</si>
  <si>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</si>
  <si>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</si>
  <si>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</si>
  <si>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</si>
  <si>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</si>
  <si>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</si>
  <si>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</si>
  <si>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</si>
  <si>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</si>
  <si>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</si>
  <si>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</si>
  <si>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</si>
  <si>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</si>
  <si>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</si>
  <si>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</si>
  <si>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</si>
  <si>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</si>
  <si>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</si>
  <si>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</si>
  <si>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</si>
  <si>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</si>
  <si>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</si>
  <si>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</si>
  <si>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</si>
  <si>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</si>
  <si>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</si>
  <si>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</si>
  <si>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</si>
  <si>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</si>
  <si>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</si>
  <si>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</si>
  <si>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</si>
  <si>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</si>
  <si>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</si>
  <si>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</si>
  <si>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</si>
  <si>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</si>
  <si>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</si>
  <si>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</si>
  <si>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</si>
  <si>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</si>
  <si>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</si>
  <si>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</si>
  <si>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</si>
  <si>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</si>
  <si>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</si>
  <si>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</si>
  <si>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</si>
  <si>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</si>
  <si>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</si>
  <si>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</si>
  <si>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</si>
  <si>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</si>
  <si>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</si>
  <si>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</si>
  <si>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</si>
  <si>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</si>
  <si>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</si>
  <si>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</si>
  <si>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</si>
  <si>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</si>
  <si>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</si>
  <si>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</si>
  <si>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</si>
  <si>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</si>
  <si>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</si>
  <si>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</si>
  <si>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</si>
  <si>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</si>
  <si>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</si>
  <si>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</si>
  <si>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01702360</t>
  </si>
  <si>
    <t>080453046</t>
  </si>
  <si>
    <t>39310222543</t>
  </si>
  <si>
    <t>Valamar Adria Holding d.d.</t>
  </si>
  <si>
    <t>Zagreb</t>
  </si>
  <si>
    <t>Miramarska 24</t>
  </si>
  <si>
    <t>Grad Zagreb</t>
  </si>
  <si>
    <t>DA</t>
  </si>
  <si>
    <t>7022</t>
  </si>
  <si>
    <t>Bastion upravljanje d.o.o.</t>
  </si>
  <si>
    <t>Linteum savjetovanje d.o.o.</t>
  </si>
  <si>
    <t>Riviera Adria d.d.</t>
  </si>
  <si>
    <t>Poreč</t>
  </si>
  <si>
    <t>01877453</t>
  </si>
  <si>
    <t>02246139</t>
  </si>
  <si>
    <t>03474771</t>
  </si>
  <si>
    <t>00344052</t>
  </si>
  <si>
    <t>Kolarić Gordana</t>
  </si>
  <si>
    <t>01/6111711</t>
  </si>
  <si>
    <t>gordana.kolaric@finteam.hr</t>
  </si>
  <si>
    <t>Marko Čižmek, Georg Eltz, Ivana Budin Arhanić</t>
  </si>
  <si>
    <t>Fin team d.o.o.</t>
  </si>
  <si>
    <t>01/6110787</t>
  </si>
  <si>
    <t>Obveznik: Valamar Adria Holding d.d.</t>
  </si>
  <si>
    <t>u razdoblju 01.01.2014. do 30.09.2014.</t>
  </si>
  <si>
    <t>stanje na dan 30.09.2014.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</si>
</sst>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dana.kolaric@finteam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E2" sqref="E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41640</v>
      </c>
      <c r="F2" s="12"/>
      <c r="G2" s="13" t="s">
        <v>250</v>
      </c>
      <c r="H2" s="120">
        <v>41912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/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/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329</v>
      </c>
      <c r="E24" s="151"/>
      <c r="F24" s="151"/>
      <c r="G24" s="152"/>
      <c r="H24" s="51" t="s">
        <v>261</v>
      </c>
      <c r="I24" s="122">
        <f>12+3015</f>
        <v>3027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332</v>
      </c>
      <c r="B30" s="163"/>
      <c r="C30" s="163"/>
      <c r="D30" s="164"/>
      <c r="E30" s="162" t="s">
        <v>327</v>
      </c>
      <c r="F30" s="163"/>
      <c r="G30" s="163"/>
      <c r="H30" s="131" t="s">
        <v>336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333</v>
      </c>
      <c r="B32" s="163"/>
      <c r="C32" s="163"/>
      <c r="D32" s="164"/>
      <c r="E32" s="162" t="s">
        <v>327</v>
      </c>
      <c r="F32" s="163"/>
      <c r="G32" s="163"/>
      <c r="H32" s="131" t="s">
        <v>337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334</v>
      </c>
      <c r="B34" s="163"/>
      <c r="C34" s="163"/>
      <c r="D34" s="164"/>
      <c r="E34" s="162" t="s">
        <v>335</v>
      </c>
      <c r="F34" s="163"/>
      <c r="G34" s="163"/>
      <c r="H34" s="131" t="s">
        <v>338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 t="s">
        <v>339</v>
      </c>
      <c r="D44" s="132"/>
      <c r="E44" s="26"/>
      <c r="F44" s="143" t="s">
        <v>344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340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341</v>
      </c>
      <c r="D48" s="174"/>
      <c r="E48" s="175"/>
      <c r="F48" s="16"/>
      <c r="G48" s="51" t="s">
        <v>271</v>
      </c>
      <c r="H48" s="173" t="s">
        <v>345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342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343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gordana.kolaric@finteam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2539623544</v>
      </c>
      <c r="K8" s="53">
        <f>K9+K16+K26+K35+K39</f>
        <v>2701424838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8402400</v>
      </c>
      <c r="K9" s="53">
        <f>SUM(K10:K15)</f>
        <v>7472884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0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1603090</v>
      </c>
      <c r="K11" s="7">
        <v>453164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0</v>
      </c>
      <c r="K12" s="7">
        <v>0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6799310</v>
      </c>
      <c r="K14" s="7">
        <v>7019720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0</v>
      </c>
      <c r="K15" s="7">
        <v>0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2409701795</v>
      </c>
      <c r="K16" s="53">
        <f>SUM(K17:K25)</f>
        <v>2565580766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568055924</v>
      </c>
      <c r="K17" s="7">
        <v>569098580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1530103641</v>
      </c>
      <c r="K18" s="7">
        <v>1427611197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128312506</v>
      </c>
      <c r="K19" s="7">
        <v>120448790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37636280</v>
      </c>
      <c r="K20" s="7">
        <v>49260880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27682078</v>
      </c>
      <c r="K22" s="7">
        <v>17867261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75737631</v>
      </c>
      <c r="K23" s="7">
        <v>340098971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18050517</v>
      </c>
      <c r="K24" s="7">
        <v>17965245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24123218</v>
      </c>
      <c r="K25" s="7">
        <v>23229842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39749726</v>
      </c>
      <c r="K26" s="53">
        <f>SUM(K27:K34)</f>
        <v>46661651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1348126</v>
      </c>
      <c r="K27" s="7">
        <v>1562987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0</v>
      </c>
      <c r="K28" s="7">
        <v>0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140000</v>
      </c>
      <c r="K29" s="7">
        <v>140000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0</v>
      </c>
      <c r="K30" s="7">
        <v>0</v>
      </c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38261600</v>
      </c>
      <c r="K31" s="7">
        <v>44958664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0</v>
      </c>
      <c r="K32" s="7">
        <v>0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0</v>
      </c>
      <c r="K33" s="7">
        <v>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>
        <v>0</v>
      </c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802257</v>
      </c>
      <c r="K35" s="53">
        <f>SUM(K36:K38)</f>
        <v>741171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420556</v>
      </c>
      <c r="K37" s="7">
        <v>386485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381701</v>
      </c>
      <c r="K38" s="7">
        <v>354686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80967366</v>
      </c>
      <c r="K39" s="7">
        <v>80968366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439243990</v>
      </c>
      <c r="K40" s="53">
        <f>K41+K49+K56+K64</f>
        <v>609713826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7168797</v>
      </c>
      <c r="K41" s="53">
        <f>SUM(K42:K48)</f>
        <v>7688607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5341093</v>
      </c>
      <c r="K42" s="7">
        <v>6469403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0</v>
      </c>
      <c r="K43" s="7">
        <v>0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740909</v>
      </c>
      <c r="K44" s="7">
        <v>0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126904</v>
      </c>
      <c r="K45" s="7">
        <v>211214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959891</v>
      </c>
      <c r="K46" s="7">
        <v>267081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7">
        <v>740909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43287581</v>
      </c>
      <c r="K49" s="53">
        <f>SUM(K50:K55)</f>
        <v>116952804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3920562</v>
      </c>
      <c r="K50" s="7">
        <v>531756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10072805</v>
      </c>
      <c r="K51" s="7">
        <v>105570132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0</v>
      </c>
      <c r="K52" s="7">
        <v>0</v>
      </c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265137</v>
      </c>
      <c r="K53" s="7">
        <v>2787119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24796433</v>
      </c>
      <c r="K54" s="7">
        <v>1584405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4232644</v>
      </c>
      <c r="K55" s="7">
        <v>6479392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125308707</v>
      </c>
      <c r="K56" s="53">
        <f>SUM(K57:K63)</f>
        <v>233487336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>
        <v>0</v>
      </c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109030000</v>
      </c>
      <c r="K58" s="7">
        <v>45000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>
        <v>0</v>
      </c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0</v>
      </c>
      <c r="K60" s="7">
        <v>0</v>
      </c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1105625</v>
      </c>
      <c r="K61" s="7">
        <v>1105625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15173082</v>
      </c>
      <c r="K62" s="7">
        <v>232336711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>
        <v>0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263478905</v>
      </c>
      <c r="K64" s="7">
        <v>251585079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21611385</v>
      </c>
      <c r="K65" s="7">
        <v>71274913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3000478919</v>
      </c>
      <c r="K66" s="53">
        <f>K7+K8+K40+K65</f>
        <v>3382413577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54898457</v>
      </c>
      <c r="K67" s="8">
        <v>54834429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1978256192</v>
      </c>
      <c r="K69" s="54">
        <f>K70+K71+K72+K78+K79+K82+K85</f>
        <v>2199376999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373361750</v>
      </c>
      <c r="K70" s="7">
        <v>373361750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2343076</v>
      </c>
      <c r="K71" s="7">
        <v>2343076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452696394</v>
      </c>
      <c r="K72" s="53">
        <f>K73+K74-K75+K76+K77</f>
        <v>451516169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18668088</v>
      </c>
      <c r="K73" s="7">
        <v>18668088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40000000</v>
      </c>
      <c r="K74" s="7">
        <v>40000000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36079432</v>
      </c>
      <c r="K75" s="7">
        <v>37259657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0</v>
      </c>
      <c r="K76" s="7">
        <v>0</v>
      </c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430107738</v>
      </c>
      <c r="K77" s="7">
        <v>430107738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25250096</v>
      </c>
      <c r="K78" s="7">
        <v>31774848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554750590</v>
      </c>
      <c r="K79" s="53">
        <f>K80-K81</f>
        <v>708071517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554750590</v>
      </c>
      <c r="K80" s="7">
        <v>708071517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>
        <v>0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153320927</v>
      </c>
      <c r="K82" s="53">
        <f>K83-K84</f>
        <v>159785514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153320927</v>
      </c>
      <c r="K83" s="7">
        <v>159785514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416533359</v>
      </c>
      <c r="K85" s="7">
        <v>472524125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29120217</v>
      </c>
      <c r="K86" s="53">
        <f>SUM(K87:K89)</f>
        <v>358217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0</v>
      </c>
      <c r="K87" s="7">
        <v>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0</v>
      </c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29120217</v>
      </c>
      <c r="K89" s="7">
        <v>358217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707305364</v>
      </c>
      <c r="K90" s="53">
        <f>SUM(K91:K99)</f>
        <v>899608755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>
        <v>0</v>
      </c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>
        <v>0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701400704</v>
      </c>
      <c r="K93" s="7">
        <v>893636708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0</v>
      </c>
      <c r="K95" s="7">
        <v>0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4237161</v>
      </c>
      <c r="K98" s="7">
        <v>2955247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1667499</v>
      </c>
      <c r="K99" s="7">
        <v>3016800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247694792</v>
      </c>
      <c r="K100" s="53">
        <f>SUM(K101:K112)</f>
        <v>208276715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2382506</v>
      </c>
      <c r="K101" s="7">
        <v>0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0</v>
      </c>
      <c r="K102" s="7">
        <v>0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138404345</v>
      </c>
      <c r="K103" s="7">
        <v>35364221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7489924</v>
      </c>
      <c r="K104" s="7">
        <v>57296618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74752378</v>
      </c>
      <c r="K105" s="7">
        <v>72408998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0</v>
      </c>
      <c r="K106" s="7">
        <v>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0</v>
      </c>
      <c r="K107" s="7">
        <v>0</v>
      </c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12116377</v>
      </c>
      <c r="K108" s="7">
        <v>21040215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9253219</v>
      </c>
      <c r="K109" s="7">
        <v>19041922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0</v>
      </c>
      <c r="K110" s="7">
        <v>0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3296043</v>
      </c>
      <c r="K112" s="7">
        <v>3124741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38102354</v>
      </c>
      <c r="K113" s="7">
        <v>74792891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3000478919</v>
      </c>
      <c r="K114" s="53">
        <f>K69+K86+K90+K100+K113</f>
        <v>3382413577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54898457</v>
      </c>
      <c r="K115" s="8">
        <v>54834429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1562497192</v>
      </c>
      <c r="K118" s="7">
        <v>1726852874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>
        <v>415759000</v>
      </c>
      <c r="K119" s="8">
        <v>472524125</v>
      </c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421875" style="52" bestFit="1" customWidth="1"/>
    <col min="12" max="12" width="11.140625" style="52" bestFit="1" customWidth="1"/>
    <col min="13" max="13" width="10.421875" style="52" bestFit="1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1004484131</v>
      </c>
      <c r="K7" s="54">
        <f>SUM(K8:K9)</f>
        <v>691297630</v>
      </c>
      <c r="L7" s="54">
        <f>SUM(L8:L9)</f>
        <v>1021676542</v>
      </c>
      <c r="M7" s="54">
        <f>SUM(M8:M9)</f>
        <v>702873722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995070303</v>
      </c>
      <c r="K8" s="7">
        <v>687990042</v>
      </c>
      <c r="L8" s="7">
        <v>1012142562</v>
      </c>
      <c r="M8" s="7">
        <v>698431244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9413828</v>
      </c>
      <c r="K9" s="7">
        <v>3307588</v>
      </c>
      <c r="L9" s="7">
        <v>9533980</v>
      </c>
      <c r="M9" s="7">
        <v>4442478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795924234</v>
      </c>
      <c r="K10" s="53">
        <f>K11+K12+K16+K20+K21+K22+K25+K26</f>
        <v>354119254</v>
      </c>
      <c r="L10" s="53">
        <f>L11+L12+L16+L20+L21+L22+L25+L26</f>
        <v>796005624</v>
      </c>
      <c r="M10" s="53">
        <f>M11+M12+M16+M20+M21+M22+M25+M26</f>
        <v>350136419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313546791</v>
      </c>
      <c r="K12" s="53">
        <f>SUM(K13:K15)</f>
        <v>162829895</v>
      </c>
      <c r="L12" s="53">
        <f>SUM(L13:L15)</f>
        <v>311595627</v>
      </c>
      <c r="M12" s="53">
        <f>SUM(M13:M15)</f>
        <v>168898731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161093113</v>
      </c>
      <c r="K13" s="7">
        <v>88662510</v>
      </c>
      <c r="L13" s="7">
        <v>165912005</v>
      </c>
      <c r="M13" s="7">
        <v>92278663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898438</v>
      </c>
      <c r="K14" s="7">
        <v>602369</v>
      </c>
      <c r="L14" s="7">
        <v>1084237</v>
      </c>
      <c r="M14" s="7">
        <v>805065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151555240</v>
      </c>
      <c r="K15" s="7">
        <v>73565016</v>
      </c>
      <c r="L15" s="7">
        <v>144599385</v>
      </c>
      <c r="M15" s="7">
        <v>75815003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185033077</v>
      </c>
      <c r="K16" s="53">
        <f>SUM(K17:K19)</f>
        <v>84384207</v>
      </c>
      <c r="L16" s="53">
        <f>SUM(L17:L19)</f>
        <v>199708005</v>
      </c>
      <c r="M16" s="53">
        <f>SUM(M17:M19)</f>
        <v>95017076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112273219</v>
      </c>
      <c r="K17" s="7">
        <v>51192114</v>
      </c>
      <c r="L17" s="7">
        <v>119668944</v>
      </c>
      <c r="M17" s="7">
        <v>56515607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48524564</v>
      </c>
      <c r="K18" s="7">
        <v>22175915</v>
      </c>
      <c r="L18" s="7">
        <v>51486797</v>
      </c>
      <c r="M18" s="7">
        <v>24754860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24235294</v>
      </c>
      <c r="K19" s="7">
        <v>11016178</v>
      </c>
      <c r="L19" s="7">
        <v>28552264</v>
      </c>
      <c r="M19" s="7">
        <v>13746609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167551496</v>
      </c>
      <c r="K20" s="7">
        <v>56159176</v>
      </c>
      <c r="L20" s="7">
        <v>151579345</v>
      </c>
      <c r="M20" s="7">
        <v>33946412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125790353</v>
      </c>
      <c r="K21" s="7">
        <v>49634797</v>
      </c>
      <c r="L21" s="7">
        <v>127306463</v>
      </c>
      <c r="M21" s="7">
        <v>50716507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179462</v>
      </c>
      <c r="K22" s="53">
        <f>SUM(K23:K24)</f>
        <v>178099</v>
      </c>
      <c r="L22" s="53">
        <f>SUM(L23:L24)</f>
        <v>223377</v>
      </c>
      <c r="M22" s="53">
        <f>SUM(M23:M24)</f>
        <v>189116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179462</v>
      </c>
      <c r="K24" s="7">
        <v>178099</v>
      </c>
      <c r="L24" s="7">
        <v>223377</v>
      </c>
      <c r="M24" s="7">
        <v>189116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3823055</v>
      </c>
      <c r="K26" s="7">
        <v>933080</v>
      </c>
      <c r="L26" s="7">
        <v>5592807</v>
      </c>
      <c r="M26" s="7">
        <v>1368577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94293535</v>
      </c>
      <c r="K27" s="53">
        <f>SUM(K28:K32)</f>
        <v>8045478</v>
      </c>
      <c r="L27" s="53">
        <f>SUM(L28:L32)</f>
        <v>11845279</v>
      </c>
      <c r="M27" s="53">
        <f>SUM(M28:M32)</f>
        <v>4086813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2224109</v>
      </c>
      <c r="K28" s="7">
        <v>1909808</v>
      </c>
      <c r="L28" s="7">
        <v>2044086</v>
      </c>
      <c r="M28" s="7">
        <v>617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88256204</v>
      </c>
      <c r="K29" s="7">
        <v>5290834</v>
      </c>
      <c r="L29" s="7">
        <v>5922496</v>
      </c>
      <c r="M29" s="7">
        <v>2521383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1901446</v>
      </c>
      <c r="K31" s="7">
        <v>679481</v>
      </c>
      <c r="L31" s="7">
        <v>2487585</v>
      </c>
      <c r="M31" s="7">
        <v>1075752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1911776</v>
      </c>
      <c r="K32" s="7">
        <v>165355</v>
      </c>
      <c r="L32" s="7">
        <v>1391112</v>
      </c>
      <c r="M32" s="7">
        <v>489061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19761242</v>
      </c>
      <c r="K33" s="53">
        <f>SUM(K34:K37)</f>
        <v>8745613</v>
      </c>
      <c r="L33" s="53">
        <f>SUM(L34:L37)</f>
        <v>19199085</v>
      </c>
      <c r="M33" s="53">
        <f>SUM(M34:M37)</f>
        <v>6124643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672</v>
      </c>
      <c r="K34" s="7">
        <v>0</v>
      </c>
      <c r="L34" s="7">
        <v>0</v>
      </c>
      <c r="M34" s="7">
        <v>0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18305197</v>
      </c>
      <c r="K35" s="7">
        <v>7969104</v>
      </c>
      <c r="L35" s="7">
        <v>18387816</v>
      </c>
      <c r="M35" s="7">
        <v>5940371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331316</v>
      </c>
      <c r="K36" s="7">
        <v>112497</v>
      </c>
      <c r="L36" s="7">
        <v>0</v>
      </c>
      <c r="M36" s="7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1124057</v>
      </c>
      <c r="K37" s="7">
        <v>664012</v>
      </c>
      <c r="L37" s="7">
        <v>811269</v>
      </c>
      <c r="M37" s="7">
        <v>184272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1098777666</v>
      </c>
      <c r="K42" s="53">
        <f>K7+K27+K38+K40</f>
        <v>699343108</v>
      </c>
      <c r="L42" s="53">
        <f>L7+L27+L38+L40</f>
        <v>1033521821</v>
      </c>
      <c r="M42" s="53">
        <f>M7+M27+M38+M40</f>
        <v>706960535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815685476</v>
      </c>
      <c r="K43" s="53">
        <f>K10+K33+K39+K41</f>
        <v>362864867</v>
      </c>
      <c r="L43" s="53">
        <f>L10+L33+L39+L41</f>
        <v>815204709</v>
      </c>
      <c r="M43" s="53">
        <f>M10+M33+M39+M41</f>
        <v>356261062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283092190</v>
      </c>
      <c r="K44" s="53">
        <f>K42-K43</f>
        <v>336478241</v>
      </c>
      <c r="L44" s="53">
        <f>L42-L43</f>
        <v>218317112</v>
      </c>
      <c r="M44" s="53">
        <f>M42-M43</f>
        <v>350699473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283092190</v>
      </c>
      <c r="K45" s="53">
        <f>IF(K42&gt;K43,K42-K43,0)</f>
        <v>336478241</v>
      </c>
      <c r="L45" s="53">
        <f>IF(L42&gt;L43,L42-L43,0)</f>
        <v>218317112</v>
      </c>
      <c r="M45" s="53">
        <f>IF(M42&gt;M43,M42-M43,0)</f>
        <v>350699473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283092190</v>
      </c>
      <c r="K48" s="53">
        <f>K44-K47</f>
        <v>336478241</v>
      </c>
      <c r="L48" s="53">
        <f>L44-L47</f>
        <v>218317112</v>
      </c>
      <c r="M48" s="53">
        <f>M44-M47</f>
        <v>350699473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283092190</v>
      </c>
      <c r="K49" s="53">
        <f>IF(K48&gt;0,K48,0)</f>
        <v>336478241</v>
      </c>
      <c r="L49" s="53">
        <f>IF(L48&gt;0,L48,0)</f>
        <v>218317112</v>
      </c>
      <c r="M49" s="53">
        <f>IF(M48&gt;0,M48,0)</f>
        <v>350699473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227778023</v>
      </c>
      <c r="K53" s="7">
        <v>247701897</v>
      </c>
      <c r="L53" s="7">
        <v>159785514</v>
      </c>
      <c r="M53" s="7">
        <v>257299388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>
        <v>55314167</v>
      </c>
      <c r="K54" s="8">
        <v>88776344</v>
      </c>
      <c r="L54" s="8">
        <v>58531598</v>
      </c>
      <c r="M54" s="8">
        <v>93400085</v>
      </c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J48</f>
        <v>283092190</v>
      </c>
      <c r="K56" s="6">
        <f>K48</f>
        <v>336478241</v>
      </c>
      <c r="L56" s="6">
        <f>L48</f>
        <v>218317112</v>
      </c>
      <c r="M56" s="6">
        <f>M48</f>
        <v>350699473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-57074844</v>
      </c>
      <c r="K57" s="53">
        <f>SUM(K58:K64)</f>
        <v>-2086020</v>
      </c>
      <c r="L57" s="53">
        <f>SUM(L58:L64)</f>
        <v>6911463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-57074844</v>
      </c>
      <c r="K60" s="7">
        <v>-2086020</v>
      </c>
      <c r="L60" s="7">
        <v>6911463</v>
      </c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-57074844</v>
      </c>
      <c r="K66" s="53">
        <f>K57-K65</f>
        <v>-2086020</v>
      </c>
      <c r="L66" s="53">
        <f>L57-L65</f>
        <v>6911463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226017346</v>
      </c>
      <c r="K67" s="61">
        <f>K56+K66</f>
        <v>334392221</v>
      </c>
      <c r="L67" s="61">
        <f>L56+L66</f>
        <v>225228575</v>
      </c>
      <c r="M67" s="61">
        <f>M56+M66</f>
        <v>350699473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170703179</v>
      </c>
      <c r="K70" s="7">
        <v>245615877</v>
      </c>
      <c r="L70" s="7">
        <v>166696977</v>
      </c>
      <c r="M70" s="7">
        <v>257299388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>
        <v>55314167</v>
      </c>
      <c r="K71" s="8">
        <v>88776344</v>
      </c>
      <c r="L71" s="8">
        <v>58531598</v>
      </c>
      <c r="M71" s="8">
        <v>93400085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346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283092190</v>
      </c>
      <c r="K7" s="7">
        <v>218317112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167551496</v>
      </c>
      <c r="K8" s="7">
        <v>151579345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53252011</v>
      </c>
      <c r="K9" s="7">
        <v>63680681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0</v>
      </c>
      <c r="K10" s="7">
        <v>0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0</v>
      </c>
      <c r="K11" s="7">
        <v>0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0</v>
      </c>
      <c r="K12" s="7">
        <v>8844278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503895697</v>
      </c>
      <c r="K13" s="53">
        <f>SUM(K7:K12)</f>
        <v>442421416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0</v>
      </c>
      <c r="K14" s="7">
        <v>0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235666149</v>
      </c>
      <c r="K15" s="7">
        <v>73723857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761948</v>
      </c>
      <c r="K16" s="7">
        <v>519810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57915602</v>
      </c>
      <c r="K17" s="7">
        <v>51333914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294343699</v>
      </c>
      <c r="K18" s="53">
        <f>SUM(K14:K17)</f>
        <v>125577581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209551998</v>
      </c>
      <c r="K19" s="53">
        <f>IF(K13&gt;K18,K13-K18,0)</f>
        <v>316843835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48750</v>
      </c>
      <c r="K22" s="7">
        <v>107305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54703639</v>
      </c>
      <c r="K23" s="7">
        <v>4186</v>
      </c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2965526</v>
      </c>
      <c r="K24" s="7">
        <v>676243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528992</v>
      </c>
      <c r="K25" s="7">
        <v>175396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75531420</v>
      </c>
      <c r="K26" s="7">
        <v>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133778327</v>
      </c>
      <c r="K27" s="53">
        <f>SUM(K22:K26)</f>
        <v>963130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142751866</v>
      </c>
      <c r="K28" s="7">
        <v>308193584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57970399</v>
      </c>
      <c r="K29" s="7">
        <v>6919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142815848</v>
      </c>
      <c r="K30" s="7">
        <v>32107371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343538113</v>
      </c>
      <c r="K31" s="53">
        <f>SUM(K28:K30)</f>
        <v>340307874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209759786</v>
      </c>
      <c r="K33" s="53">
        <f>IF(K31&gt;K27,K31-K27,0)</f>
        <v>339344744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>
        <v>0</v>
      </c>
      <c r="K35" s="7">
        <v>0</v>
      </c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81238673</v>
      </c>
      <c r="K36" s="7">
        <v>191106383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62651590</v>
      </c>
      <c r="K37" s="7">
        <v>301401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143890263</v>
      </c>
      <c r="K38" s="53">
        <f>SUM(K35:K37)</f>
        <v>191407784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164345895</v>
      </c>
      <c r="K39" s="7">
        <v>102009127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0</v>
      </c>
      <c r="K40" s="7">
        <v>0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82261</v>
      </c>
      <c r="K41" s="7">
        <v>0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19935</v>
      </c>
      <c r="K42" s="7">
        <v>1180225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900731</v>
      </c>
      <c r="K43" s="7">
        <v>77611349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165348822</v>
      </c>
      <c r="K44" s="53">
        <f>SUM(K39:K43)</f>
        <v>180800701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10607083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21458559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21666347</v>
      </c>
      <c r="K48" s="53">
        <f>IF(K20-K19+K33-K32+K46-K45&gt;0,K20-K19+K33-K32+K46-K45,0)</f>
        <v>11893826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248054836</v>
      </c>
      <c r="K49" s="7">
        <v>263478905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0</v>
      </c>
      <c r="K50" s="7">
        <v>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21666347</v>
      </c>
      <c r="K51" s="7">
        <v>11893826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226388489</v>
      </c>
      <c r="K52" s="61">
        <f>K49+K50-K51</f>
        <v>251585079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" sqref="A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41640</v>
      </c>
      <c r="F2" s="43" t="s">
        <v>250</v>
      </c>
      <c r="G2" s="269">
        <v>41912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373361750</v>
      </c>
      <c r="K5" s="45">
        <v>373361750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2343076</v>
      </c>
      <c r="K6" s="46">
        <v>2343076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452696394</v>
      </c>
      <c r="K7" s="46">
        <v>451516169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554750590</v>
      </c>
      <c r="K8" s="46">
        <v>708071517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154095286</v>
      </c>
      <c r="K9" s="46">
        <v>159785514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25250096</v>
      </c>
      <c r="K12" s="46">
        <v>31774848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1562497192</v>
      </c>
      <c r="K14" s="79">
        <f>SUM(K5:K13)</f>
        <v>1726852874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>
        <v>1486888994</v>
      </c>
      <c r="K23" s="45">
        <v>1726852874</v>
      </c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>
        <v>446888908</v>
      </c>
      <c r="K24" s="80">
        <v>472524125</v>
      </c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 Boskovic</cp:lastModifiedBy>
  <cp:lastPrinted>2014-07-24T07:50:17Z</cp:lastPrinted>
  <dcterms:created xsi:type="dcterms:W3CDTF">2008-10-17T11:51:54Z</dcterms:created>
  <dcterms:modified xsi:type="dcterms:W3CDTF">2014-10-31T12:15:59Z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