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8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<sst xmlns="http://schemas.openxmlformats.org/spreadsheetml/2006/main" count="42" uniqueCount="28">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</sst>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41943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27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2</v>
      </c>
      <c r="G5" s="4" t="s">
        <v>3</v>
      </c>
    </row>
    <row r="6" spans="1:8" s="7" customFormat="1" ht="15.75" customHeight="1">
      <c r="A6" s="32" t="s">
        <v>4</v>
      </c>
      <c r="B6" s="32"/>
      <c r="C6" s="32"/>
      <c r="D6" s="5"/>
      <c r="E6" s="5"/>
      <c r="F6" s="6">
        <v>185898.36</v>
      </c>
      <c r="G6" s="6">
        <f>F6/$F$34*100</f>
        <v>0.14684944222527946</v>
      </c>
      <c r="H6" s="26"/>
    </row>
    <row r="7" spans="1:8" s="7" customFormat="1" ht="15.75" customHeight="1">
      <c r="A7" s="32" t="s">
        <v>5</v>
      </c>
      <c r="B7" s="32"/>
      <c r="C7" s="32"/>
      <c r="D7" s="5"/>
      <c r="E7" s="5"/>
      <c r="F7" s="6">
        <v>3538915.66</v>
      </c>
      <c r="G7" s="6">
        <f aca="true" t="shared" si="0" ref="G7:G28">F7/$F$34*100</f>
        <v>2.7955480121142906</v>
      </c>
      <c r="H7" s="26"/>
    </row>
    <row r="8" spans="1:8" s="7" customFormat="1" ht="15.75" customHeight="1">
      <c r="A8" s="32" t="s">
        <v>21</v>
      </c>
      <c r="B8" s="32"/>
      <c r="C8" s="32"/>
      <c r="D8" s="32"/>
      <c r="E8" s="33"/>
      <c r="F8" s="6">
        <f>SUM(F10:F26)</f>
        <v>751750.77</v>
      </c>
      <c r="G8" s="6">
        <f t="shared" si="0"/>
        <v>0.5938416092908209</v>
      </c>
      <c r="H8" s="26"/>
    </row>
    <row r="9" spans="2:9" s="7" customFormat="1" ht="15.75" customHeight="1">
      <c r="B9" s="32" t="s">
        <v>6</v>
      </c>
      <c r="C9" s="32"/>
      <c r="D9" s="32"/>
      <c r="E9" s="33"/>
      <c r="F9" s="6">
        <f>F13+F15</f>
        <v>533300.0800000001</v>
      </c>
      <c r="G9" s="6">
        <f t="shared" si="0"/>
        <v>0.42127762335663926</v>
      </c>
      <c r="H9" s="26"/>
      <c r="I9" s="12"/>
    </row>
    <row r="10" spans="3:8" s="7" customFormat="1" ht="15.75" customHeight="1">
      <c r="C10" s="30" t="s">
        <v>7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8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9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10</v>
      </c>
      <c r="D13" s="30"/>
      <c r="E13" s="31"/>
      <c r="F13" s="6">
        <v>400134.45</v>
      </c>
      <c r="G13" s="6">
        <f t="shared" si="0"/>
        <v>0.3160841268186496</v>
      </c>
      <c r="H13" s="26"/>
    </row>
    <row r="14" spans="3:8" s="7" customFormat="1" ht="14.25">
      <c r="C14" s="30" t="s">
        <v>11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12</v>
      </c>
      <c r="D15" s="30"/>
      <c r="E15" s="31"/>
      <c r="F15" s="6">
        <v>133165.63</v>
      </c>
      <c r="G15" s="6">
        <f>F15/$F$34*100</f>
        <v>0.10519349653798958</v>
      </c>
      <c r="H15" s="26"/>
      <c r="I15" s="8"/>
    </row>
    <row r="16" spans="3:8" s="7" customFormat="1" ht="14.25">
      <c r="C16" s="30" t="s">
        <v>13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22</v>
      </c>
      <c r="D17" s="30"/>
      <c r="E17" s="9"/>
      <c r="F17" s="6">
        <v>218450.69</v>
      </c>
      <c r="G17" s="6">
        <f t="shared" si="0"/>
        <v>0.17256398593418165</v>
      </c>
      <c r="H17" s="26"/>
    </row>
    <row r="18" spans="2:8" s="7" customFormat="1" ht="15.75" customHeight="1">
      <c r="B18" s="32" t="s">
        <v>14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7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8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9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10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11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12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13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22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23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19</v>
      </c>
      <c r="B28" s="32"/>
      <c r="C28" s="32"/>
      <c r="D28" s="32"/>
      <c r="E28" s="5"/>
      <c r="F28" s="23">
        <v>88317200.21</v>
      </c>
      <c r="G28" s="6">
        <f t="shared" si="0"/>
        <v>69.76571277840662</v>
      </c>
      <c r="H28" s="26"/>
    </row>
    <row r="29" spans="1:8" ht="15" customHeight="1" thickBot="1">
      <c r="A29" s="32" t="s">
        <v>26</v>
      </c>
      <c r="B29" s="32"/>
      <c r="C29" s="32"/>
      <c r="D29" s="32"/>
      <c r="F29" s="23">
        <v>34018712</v>
      </c>
      <c r="G29" s="6">
        <f>F29/$F$34*100</f>
        <v>26.872904539999283</v>
      </c>
      <c r="H29" s="26"/>
    </row>
    <row r="30" spans="1:7" ht="15" thickBot="1">
      <c r="A30" s="32" t="s">
        <v>24</v>
      </c>
      <c r="B30" s="32"/>
      <c r="C30" s="32"/>
      <c r="D30" s="32"/>
      <c r="F30" s="24">
        <f>F6+F7+F8+F28+F29</f>
        <v>126812477</v>
      </c>
      <c r="G30" s="10">
        <f>F30/F34*100</f>
        <v>100.1748563820363</v>
      </c>
    </row>
    <row r="31" spans="6:7" ht="15" thickBot="1">
      <c r="F31" s="5"/>
      <c r="G31" s="5"/>
    </row>
    <row r="32" spans="1:7" ht="15" thickBot="1">
      <c r="A32" s="32" t="s">
        <v>15</v>
      </c>
      <c r="B32" s="32"/>
      <c r="C32" s="32"/>
      <c r="D32" s="32"/>
      <c r="F32" s="18">
        <v>221352.66</v>
      </c>
      <c r="G32" s="19">
        <f>F32/F34*100</f>
        <v>0.1748563820363016</v>
      </c>
    </row>
    <row r="33" spans="6:7" ht="15" thickBot="1">
      <c r="F33" s="13"/>
      <c r="G33" s="13"/>
    </row>
    <row r="34" spans="1:7" ht="15" thickBot="1">
      <c r="A34" s="32" t="s">
        <v>16</v>
      </c>
      <c r="B34" s="32"/>
      <c r="C34" s="32"/>
      <c r="D34" s="32"/>
      <c r="F34" s="25">
        <f>F30-F32</f>
        <v>126591124.34</v>
      </c>
      <c r="G34" s="20">
        <f>F34/F34*100</f>
        <v>100</v>
      </c>
    </row>
    <row r="35" spans="1:7" ht="27.75" customHeight="1">
      <c r="A35" s="32" t="s">
        <v>17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18</v>
      </c>
      <c r="B36" s="32"/>
      <c r="C36" s="32"/>
      <c r="D36" s="32"/>
      <c r="E36" s="32"/>
      <c r="F36" s="22">
        <f>F34/F35</f>
        <v>63.195334369689675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41943</v>
      </c>
    </row>
    <row r="3" spans="1:2" ht="14.25">
      <c r="A3" s="13" t="s">
        <v>1</v>
      </c>
      <c r="B3" s="13" t="s">
        <v>27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16</v>
      </c>
      <c r="B6" s="27">
        <f>'Struktrura portfelja'!F34</f>
        <v>126591124.34</v>
      </c>
    </row>
    <row r="7" spans="1:2" ht="14.25">
      <c r="A7" s="15" t="s">
        <v>17</v>
      </c>
      <c r="B7" s="29">
        <v>2003172</v>
      </c>
    </row>
    <row r="8" spans="1:2" ht="14.25">
      <c r="A8" s="15" t="s">
        <v>18</v>
      </c>
      <c r="B8" s="27">
        <f>'Struktrura portfelja'!F36</f>
        <v>63.195334369689675</v>
      </c>
    </row>
    <row r="9" spans="1:8" ht="14.25">
      <c r="A9" s="16" t="s">
        <v>25</v>
      </c>
      <c r="B9" s="28">
        <v>13.6</v>
      </c>
      <c r="C9" s="1"/>
      <c r="D9" s="1"/>
      <c r="E9" s="1"/>
      <c r="F9" s="1"/>
      <c r="G9" s="1"/>
      <c r="H9" s="2"/>
    </row>
    <row r="10" spans="1:2" ht="14.25">
      <c r="A10" s="15" t="s">
        <v>20</v>
      </c>
      <c r="B10" s="17">
        <f>(((B9/B8)-1)*-1)</f>
        <v>0.7847942393905117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2014-11-21T08:18:18Z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