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 " sheetId="2" r:id="rId2"/>
    <sheet name="RDG " sheetId="3" state="hidden" r:id="rId3"/>
    <sheet name="RDG  " sheetId="4" r:id="rId4"/>
    <sheet name="NT_I " sheetId="5" r:id="rId5"/>
    <sheet name="PK " sheetId="6" r:id="rId6"/>
    <sheet name="Sheet6" sheetId="7" r:id="rId7"/>
  </sheets>
  <definedNames>
    <definedName name="_xlnm.Print_Area" localSheetId="4">'NT_I '!$A$1:$K$52</definedName>
    <definedName name="_xlnm.Print_Area" localSheetId="0">'OPĆI PODACI'!$A$1:$I$63</definedName>
    <definedName name="_xlnm.Print_Area" localSheetId="5">'PK '!$A$1:$K$25</definedName>
  </definedNames>
  <calcPr fullCalcOnLoad="1"/>
</workbook>
</file>

<file path=xl/sharedStrings.xml><?xml version="1.0" encoding="utf-8"?>
<sst xmlns="http://schemas.openxmlformats.org/spreadsheetml/2006/main" count="416" uniqueCount="312">
  <si>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</si>
  <si>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</si>
  <si>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</si>
  <si>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</si>
  <si>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</si>
  <si>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</si>
  <si>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</si>
  <si>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</si>
  <si>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</si>
  <si>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</si>
  <si>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</si>
  <si>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</si>
  <si>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</si>
  <si>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</si>
  <si>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</si>
  <si>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</si>
  <si>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</si>
  <si>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</si>
  <si>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</si>
  <si>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</si>
  <si>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</si>
  <si>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</si>
  <si>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</si>
  <si>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</si>
  <si>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</si>
  <si>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</si>
  <si>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</si>
  <si>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</si>
  <si>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</si>
  <si>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</si>
  <si>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</si>
  <si>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</si>
  <si>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</si>
  <si>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</si>
  <si>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</si>
  <si>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</si>
  <si>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</si>
  <si>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</si>
  <si>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</si>
  <si>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</si>
  <si>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</si>
  <si>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</si>
  <si>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</si>
  <si>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</si>
  <si>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</si>
  <si>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</si>
  <si>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</si>
  <si>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</si>
  <si>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</si>
  <si>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</si>
  <si>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</si>
  <si>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</si>
  <si>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</si>
  <si>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</si>
  <si>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</si>
  <si>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</si>
  <si>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</si>
  <si>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</si>
  <si>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</si>
  <si>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</si>
  <si>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</si>
  <si>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</si>
  <si>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</si>
  <si>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</si>
  <si>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</si>
  <si>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</si>
  <si>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</si>
  <si>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</si>
  <si>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</si>
  <si>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</si>
  <si>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</si>
  <si>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</si>
  <si>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</si>
  <si>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</si>
  <si>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</si>
  <si>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</si>
  <si>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</si>
  <si>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</si>
  <si>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</si>
  <si>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</si>
  <si>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</si>
  <si>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</si>
  <si>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</si>
  <si>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</si>
  <si>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</si>
  <si>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</si>
  <si>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</si>
  <si>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</si>
  <si>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</si>
  <si>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</si>
  <si>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</si>
  <si>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</si>
  <si>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</si>
  <si>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</si>
  <si>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</si>
  <si>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</si>
  <si>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</si>
  <si>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</si>
  <si>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</si>
  <si>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</si>
  <si>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</si>
  <si>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</si>
  <si>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</si>
  <si>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</si>
  <si>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</si>
  <si>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</si>
  <si>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</si>
  <si>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</si>
  <si>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</si>
  <si>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</si>
  <si>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</si>
  <si>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</si>
  <si>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</si>
  <si>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</si>
  <si>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</si>
  <si>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</si>
  <si>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</si>
  <si>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</si>
  <si>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</si>
  <si>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</si>
  <si>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</si>
  <si>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</si>
  <si>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</si>
  <si>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</si>
  <si>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</si>
  <si>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</si>
  <si>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</si>
  <si>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</si>
  <si>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</si>
  <si>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</si>
  <si>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</si>
  <si>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</si>
  <si>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</si>
  <si>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</si>
  <si>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</si>
  <si>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</si>
  <si>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</si>
  <si>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</si>
  <si>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</si>
  <si>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</si>
  <si>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</si>
  <si>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</si>
  <si>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</si>
  <si>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</si>
  <si>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</si>
  <si>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</si>
  <si>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</si>
  <si>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</si>
  <si>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</si>
  <si>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</si>
  <si>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</si>
  <si>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</si>
  <si>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</si>
  <si>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</si>
  <si>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</si>
  <si>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</si>
  <si>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</si>
  <si>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</si>
  <si>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</si>
  <si>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</si>
  <si>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</si>
  <si>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</si>
  <si>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</si>
  <si>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</si>
  <si>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</si>
  <si>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</si>
  <si>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</si>
  <si>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</si>
  <si>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</si>
  <si>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</si>
  <si>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</si>
  <si>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</si>
  <si>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</si>
  <si>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</si>
  <si>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</si>
  <si>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</si>
  <si>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</si>
  <si>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</si>
  <si>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</si>
  <si>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</si>
  <si>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</si>
  <si>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</si>
  <si>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</si>
  <si>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</si>
  <si>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</si>
  <si>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</si>
  <si>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</si>
  <si>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</si>
  <si>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</si>
  <si>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</si>
  <si>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</si>
  <si>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</si>
  <si>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</si>
  <si>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</si>
  <si>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</si>
  <si>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</si>
  <si>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</si>
  <si>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</si>
  <si>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</si>
  <si>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</si>
  <si>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</si>
  <si>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</si>
  <si>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</si>
  <si>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</si>
  <si>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</si>
  <si>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</si>
  <si>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</si>
  <si>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</si>
  <si>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</si>
  <si>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</si>
  <si>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</si>
  <si>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</si>
  <si>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</si>
  <si>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</si>
  <si>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</si>
  <si>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</si>
  <si>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</si>
  <si>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</si>
  <si>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</si>
  <si>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</si>
  <si>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</si>
  <si>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</si>
  <si>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</si>
  <si>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</si>
  <si>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</si>
  <si>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</si>
  <si>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</si>
  <si>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</si>
  <si>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</si>
  <si>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</si>
  <si>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</si>
  <si>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</si>
  <si>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</si>
  <si>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</si>
  <si>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</si>
  <si>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</si>
  <si>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</si>
  <si>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</si>
  <si>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</si>
  <si>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</si>
  <si>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</si>
  <si>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</si>
  <si>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</si>
  <si>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</si>
  <si>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</si>
  <si>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</si>
  <si>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</si>
  <si>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</si>
  <si>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</si>
  <si>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</si>
  <si>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</si>
  <si>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</si>
  <si>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</si>
  <si>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</si>
  <si>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</si>
  <si>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</si>
  <si>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</si>
  <si>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</si>
  <si>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</si>
  <si>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</si>
  <si>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</si>
  <si>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</si>
  <si>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</si>
  <si>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</si>
  <si>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</si>
  <si>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</si>
  <si>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</si>
  <si>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</si>
  <si>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</si>
  <si>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</si>
  <si>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</si>
  <si>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</si>
  <si>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</si>
  <si>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</si>
  <si>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</si>
  <si>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</si>
  <si>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</si>
  <si>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</si>
  <si>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</si>
  <si>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</si>
  <si>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</si>
  <si>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</si>
  <si>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</si>
  <si>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</si>
  <si>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</si>
  <si>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03225674</t>
  </si>
  <si>
    <t>080046355</t>
  </si>
  <si>
    <t>25435300118</t>
  </si>
  <si>
    <t xml:space="preserve">Žitnjak d.d. </t>
  </si>
  <si>
    <t>Zagreb</t>
  </si>
  <si>
    <t>Marijana Čavića 8</t>
  </si>
  <si>
    <t>www.zitnjak.hr</t>
  </si>
  <si>
    <t>ne</t>
  </si>
  <si>
    <t>01 2411 503</t>
  </si>
  <si>
    <t xml:space="preserve">AKTIVA </t>
  </si>
  <si>
    <t>4639</t>
  </si>
  <si>
    <t xml:space="preserve">Obveznik:    ŽITNJAK D.D. </t>
  </si>
  <si>
    <t xml:space="preserve">Obveznik:  ŽITNJAK D.D. </t>
  </si>
  <si>
    <t xml:space="preserve">Obveznik:   ŽITNJAK D.D. </t>
  </si>
  <si>
    <t xml:space="preserve"> </t>
  </si>
  <si>
    <t>u razdoblju 01.01.2017. do 30.06.2017.</t>
  </si>
  <si>
    <t>Josip Šiljeg</t>
  </si>
  <si>
    <t>1.1.2018.</t>
  </si>
  <si>
    <t>30.06.2018.</t>
  </si>
  <si>
    <t>23</t>
  </si>
  <si>
    <t>zitnjak@zitnjak.hr</t>
  </si>
  <si>
    <t>Dubravka Fureš</t>
  </si>
  <si>
    <t>01 2411 552</t>
  </si>
  <si>
    <t>dubravka.fures@zitnjak.hr</t>
  </si>
  <si>
    <t>stanje na dan 30.06.2018.</t>
  </si>
  <si>
    <t>u razdoblju 01.01.2018. do 30.06.2018.</t>
  </si>
  <si>
    <t>nt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</si>
</sst>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167" fontId="2" fillId="34" borderId="10" xfId="0" applyNumberFormat="1" applyFont="1" applyFill="1" applyBorder="1" applyAlignment="1">
      <alignment horizontal="center" vertical="center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 applyProtection="1">
      <alignment vertical="center"/>
      <protection locked="0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Alignment="1">
      <alignment/>
    </xf>
    <xf numFmtId="0" fontId="0" fillId="0" borderId="29" xfId="0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6" fillId="33" borderId="0" xfId="0" applyNumberFormat="1" applyFont="1" applyFill="1" applyBorder="1" applyAlignment="1" applyProtection="1">
      <alignment vertical="center"/>
      <protection hidden="1"/>
    </xf>
    <xf numFmtId="3" fontId="6" fillId="34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3" fontId="1" fillId="33" borderId="0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0" applyNumberFormat="1" applyFont="1" applyBorder="1" applyAlignment="1" applyProtection="1">
      <alignment horizontal="center" vertical="center"/>
      <protection hidden="1" locked="0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33" borderId="25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" fontId="2" fillId="33" borderId="25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5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left" vertical="center"/>
      <protection hidden="1" locked="0"/>
    </xf>
    <xf numFmtId="49" fontId="2" fillId="33" borderId="25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49" fontId="2" fillId="0" borderId="27" xfId="0" applyNumberFormat="1" applyFont="1" applyBorder="1" applyAlignment="1" applyProtection="1">
      <alignment horizontal="left" vertical="center"/>
      <protection hidden="1" locked="0"/>
    </xf>
    <xf numFmtId="49" fontId="4" fillId="33" borderId="25" xfId="53" applyNumberForma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15" fillId="0" borderId="0" xfId="61" applyFont="1" applyBorder="1" applyAlignment="1" applyProtection="1">
      <alignment horizontal="left"/>
      <protection hidden="1"/>
    </xf>
    <xf numFmtId="0" fontId="16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3" xfId="61" applyBorder="1" applyAlignment="1">
      <alignment/>
      <protection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4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left" vertical="center" wrapText="1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34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55</xdr:row>
      <xdr:rowOff>0</xdr:rowOff>
    </xdr:from>
    <xdr:to>
      <xdr:col>9</xdr:col>
      <xdr:colOff>0</xdr:colOff>
      <xdr:row>71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8972550"/>
          <a:ext cx="3162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58</xdr:row>
      <xdr:rowOff>152400</xdr:rowOff>
    </xdr:from>
    <xdr:to>
      <xdr:col>5</xdr:col>
      <xdr:colOff>323850</xdr:colOff>
      <xdr:row>62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9610725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tnjak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dubravka.fures@zitnjak.h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F37" sqref="F37:G37"/>
    </sheetView>
  </sheetViews>
  <sheetFormatPr defaultColWidth="9.140625" defaultRowHeight="12.75"/>
  <cols>
    <col min="1" max="1" width="9.140625" style="130" customWidth="1"/>
    <col min="2" max="2" width="13.00390625" style="130" customWidth="1"/>
    <col min="3" max="4" width="9.140625" style="130" customWidth="1"/>
    <col min="5" max="5" width="11.421875" style="130" customWidth="1"/>
    <col min="6" max="6" width="9.140625" style="130" customWidth="1"/>
    <col min="7" max="7" width="15.57421875" style="130" customWidth="1"/>
    <col min="8" max="9" width="14.421875" style="130" customWidth="1"/>
    <col min="10" max="16384" width="9.140625" style="130" customWidth="1"/>
  </cols>
  <sheetData>
    <row r="1" spans="1:12" ht="15.75">
      <c r="A1" s="139" t="s">
        <v>214</v>
      </c>
      <c r="B1" s="140"/>
      <c r="C1" s="140"/>
      <c r="D1" s="69"/>
      <c r="E1" s="69"/>
      <c r="F1" s="69"/>
      <c r="G1" s="69"/>
      <c r="H1" s="69"/>
      <c r="I1" s="70"/>
      <c r="J1" s="10"/>
      <c r="K1" s="10"/>
      <c r="L1" s="10"/>
    </row>
    <row r="2" spans="1:12" ht="12.75">
      <c r="A2" s="141" t="s">
        <v>215</v>
      </c>
      <c r="B2" s="142"/>
      <c r="C2" s="142"/>
      <c r="D2" s="143"/>
      <c r="E2" s="107" t="s">
        <v>302</v>
      </c>
      <c r="F2" s="11"/>
      <c r="G2" s="12" t="s">
        <v>216</v>
      </c>
      <c r="H2" s="107" t="s">
        <v>303</v>
      </c>
      <c r="I2" s="71"/>
      <c r="J2" s="10"/>
      <c r="K2" s="10"/>
      <c r="L2" s="10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10"/>
      <c r="K3" s="10"/>
      <c r="L3" s="10"/>
    </row>
    <row r="4" spans="1:12" ht="15">
      <c r="A4" s="144" t="s">
        <v>281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10"/>
      <c r="K5" s="10"/>
      <c r="L5" s="10"/>
    </row>
    <row r="6" spans="1:12" ht="12.75">
      <c r="A6" s="147" t="s">
        <v>217</v>
      </c>
      <c r="B6" s="148"/>
      <c r="C6" s="149" t="s">
        <v>285</v>
      </c>
      <c r="D6" s="150"/>
      <c r="E6" s="28"/>
      <c r="F6" s="28"/>
      <c r="G6" s="28"/>
      <c r="H6" s="28"/>
      <c r="I6" s="77"/>
      <c r="J6" s="10"/>
      <c r="K6" s="10"/>
      <c r="L6" s="10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10"/>
      <c r="K7" s="10"/>
      <c r="L7" s="10"/>
    </row>
    <row r="8" spans="1:12" ht="12.75">
      <c r="A8" s="151" t="s">
        <v>218</v>
      </c>
      <c r="B8" s="152"/>
      <c r="C8" s="149" t="s">
        <v>286</v>
      </c>
      <c r="D8" s="150"/>
      <c r="E8" s="28"/>
      <c r="F8" s="28"/>
      <c r="G8" s="28"/>
      <c r="H8" s="28"/>
      <c r="I8" s="79"/>
      <c r="J8" s="10"/>
      <c r="K8" s="10"/>
      <c r="L8" s="10"/>
    </row>
    <row r="9" spans="1:12" ht="12.75">
      <c r="A9" s="80"/>
      <c r="B9" s="46"/>
      <c r="C9" s="19"/>
      <c r="D9" s="25"/>
      <c r="E9" s="15"/>
      <c r="F9" s="15"/>
      <c r="G9" s="15"/>
      <c r="H9" s="15"/>
      <c r="I9" s="79"/>
      <c r="J9" s="10"/>
      <c r="K9" s="10"/>
      <c r="L9" s="10"/>
    </row>
    <row r="10" spans="1:12" ht="12.75">
      <c r="A10" s="153" t="s">
        <v>219</v>
      </c>
      <c r="B10" s="154"/>
      <c r="C10" s="149" t="s">
        <v>287</v>
      </c>
      <c r="D10" s="150"/>
      <c r="E10" s="15"/>
      <c r="F10" s="15"/>
      <c r="G10" s="15"/>
      <c r="H10" s="15"/>
      <c r="I10" s="79"/>
      <c r="J10" s="10"/>
      <c r="K10" s="10"/>
      <c r="L10" s="10"/>
    </row>
    <row r="11" spans="1:12" ht="12.75">
      <c r="A11" s="155"/>
      <c r="B11" s="154"/>
      <c r="C11" s="15"/>
      <c r="D11" s="15"/>
      <c r="E11" s="15"/>
      <c r="F11" s="15"/>
      <c r="G11" s="15"/>
      <c r="H11" s="15"/>
      <c r="I11" s="79"/>
      <c r="J11" s="10"/>
      <c r="K11" s="10"/>
      <c r="L11" s="10"/>
    </row>
    <row r="12" spans="1:12" ht="12.75">
      <c r="A12" s="147" t="s">
        <v>220</v>
      </c>
      <c r="B12" s="148"/>
      <c r="C12" s="156" t="s">
        <v>288</v>
      </c>
      <c r="D12" s="157"/>
      <c r="E12" s="157"/>
      <c r="F12" s="157"/>
      <c r="G12" s="157"/>
      <c r="H12" s="157"/>
      <c r="I12" s="158"/>
      <c r="J12" s="10"/>
      <c r="K12" s="10"/>
      <c r="L12" s="10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10"/>
      <c r="K13" s="10"/>
      <c r="L13" s="10"/>
    </row>
    <row r="14" spans="1:12" ht="12.75">
      <c r="A14" s="147" t="s">
        <v>221</v>
      </c>
      <c r="B14" s="148"/>
      <c r="C14" s="159">
        <v>10000</v>
      </c>
      <c r="D14" s="160"/>
      <c r="E14" s="15"/>
      <c r="F14" s="156" t="s">
        <v>289</v>
      </c>
      <c r="G14" s="157"/>
      <c r="H14" s="157"/>
      <c r="I14" s="158"/>
      <c r="J14" s="10"/>
      <c r="K14" s="10"/>
      <c r="L14" s="10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10"/>
      <c r="K15" s="10"/>
      <c r="L15" s="10"/>
    </row>
    <row r="16" spans="1:12" ht="12.75">
      <c r="A16" s="147" t="s">
        <v>222</v>
      </c>
      <c r="B16" s="148"/>
      <c r="C16" s="156" t="s">
        <v>290</v>
      </c>
      <c r="D16" s="157"/>
      <c r="E16" s="157"/>
      <c r="F16" s="157"/>
      <c r="G16" s="157"/>
      <c r="H16" s="157"/>
      <c r="I16" s="158"/>
      <c r="J16" s="10"/>
      <c r="K16" s="10"/>
      <c r="L16" s="10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10"/>
      <c r="K17" s="10"/>
      <c r="L17" s="10"/>
    </row>
    <row r="18" spans="1:12" ht="12.75">
      <c r="A18" s="147" t="s">
        <v>223</v>
      </c>
      <c r="B18" s="148"/>
      <c r="C18" s="161" t="s">
        <v>305</v>
      </c>
      <c r="D18" s="162"/>
      <c r="E18" s="162"/>
      <c r="F18" s="162"/>
      <c r="G18" s="162"/>
      <c r="H18" s="162"/>
      <c r="I18" s="163"/>
      <c r="J18" s="10"/>
      <c r="K18" s="10"/>
      <c r="L18" s="10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10"/>
      <c r="K19" s="10"/>
      <c r="L19" s="10"/>
    </row>
    <row r="20" spans="1:12" ht="12.75">
      <c r="A20" s="147" t="s">
        <v>224</v>
      </c>
      <c r="B20" s="148"/>
      <c r="C20" s="161" t="s">
        <v>291</v>
      </c>
      <c r="D20" s="162"/>
      <c r="E20" s="162"/>
      <c r="F20" s="162"/>
      <c r="G20" s="162"/>
      <c r="H20" s="162"/>
      <c r="I20" s="163"/>
      <c r="J20" s="10"/>
      <c r="K20" s="10"/>
      <c r="L20" s="10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10"/>
      <c r="K21" s="10"/>
      <c r="L21" s="10"/>
    </row>
    <row r="22" spans="1:12" ht="12.75">
      <c r="A22" s="147" t="s">
        <v>225</v>
      </c>
      <c r="B22" s="148"/>
      <c r="C22" s="108">
        <v>133</v>
      </c>
      <c r="D22" s="164"/>
      <c r="E22" s="165"/>
      <c r="F22" s="165"/>
      <c r="G22" s="166"/>
      <c r="H22" s="167"/>
      <c r="I22" s="81"/>
      <c r="J22" s="10"/>
      <c r="K22" s="10"/>
      <c r="L22" s="10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10"/>
      <c r="K23" s="10"/>
      <c r="L23" s="10"/>
    </row>
    <row r="24" spans="1:12" ht="12.75">
      <c r="A24" s="147" t="s">
        <v>226</v>
      </c>
      <c r="B24" s="148"/>
      <c r="C24" s="108">
        <v>21</v>
      </c>
      <c r="D24" s="168"/>
      <c r="E24" s="169"/>
      <c r="F24" s="169"/>
      <c r="G24" s="170"/>
      <c r="H24" s="47" t="s">
        <v>227</v>
      </c>
      <c r="I24" s="110" t="s">
        <v>304</v>
      </c>
      <c r="J24" s="10"/>
      <c r="K24" s="10"/>
      <c r="L24" s="10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282</v>
      </c>
      <c r="I25" s="82"/>
      <c r="J25" s="10"/>
      <c r="K25" s="10"/>
      <c r="L25" s="10"/>
    </row>
    <row r="26" spans="1:12" ht="12.75">
      <c r="A26" s="147" t="s">
        <v>228</v>
      </c>
      <c r="B26" s="148"/>
      <c r="C26" s="109" t="s">
        <v>292</v>
      </c>
      <c r="D26" s="24"/>
      <c r="E26" s="32"/>
      <c r="F26" s="23"/>
      <c r="G26" s="166" t="s">
        <v>229</v>
      </c>
      <c r="H26" s="148"/>
      <c r="I26" s="110" t="s">
        <v>295</v>
      </c>
      <c r="J26" s="10"/>
      <c r="K26" s="10"/>
      <c r="L26" s="10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10"/>
      <c r="K27" s="10"/>
      <c r="L27" s="10"/>
    </row>
    <row r="28" spans="1:12" ht="12.75">
      <c r="A28" s="171" t="s">
        <v>230</v>
      </c>
      <c r="B28" s="172"/>
      <c r="C28" s="173"/>
      <c r="D28" s="173"/>
      <c r="E28" s="174" t="s">
        <v>231</v>
      </c>
      <c r="F28" s="175"/>
      <c r="G28" s="175"/>
      <c r="H28" s="176" t="s">
        <v>232</v>
      </c>
      <c r="I28" s="177"/>
      <c r="J28" s="10"/>
      <c r="K28" s="10"/>
      <c r="L28" s="10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10"/>
      <c r="K29" s="10"/>
      <c r="L29" s="10"/>
    </row>
    <row r="30" spans="1:12" ht="12.75">
      <c r="A30" s="178"/>
      <c r="B30" s="179"/>
      <c r="C30" s="179"/>
      <c r="D30" s="180"/>
      <c r="E30" s="178"/>
      <c r="F30" s="179"/>
      <c r="G30" s="179"/>
      <c r="H30" s="181"/>
      <c r="I30" s="182"/>
      <c r="J30" s="10"/>
      <c r="K30" s="10"/>
      <c r="L30" s="10"/>
    </row>
    <row r="31" spans="1:12" ht="12.75">
      <c r="A31" s="78"/>
      <c r="B31" s="21"/>
      <c r="C31" s="20"/>
      <c r="D31" s="183"/>
      <c r="E31" s="183"/>
      <c r="F31" s="183"/>
      <c r="G31" s="184"/>
      <c r="H31" s="15"/>
      <c r="I31" s="85"/>
      <c r="J31" s="10"/>
      <c r="K31" s="10"/>
      <c r="L31" s="10"/>
    </row>
    <row r="32" spans="1:12" ht="12.75">
      <c r="A32" s="178"/>
      <c r="B32" s="179"/>
      <c r="C32" s="179"/>
      <c r="D32" s="180"/>
      <c r="E32" s="178"/>
      <c r="F32" s="179"/>
      <c r="G32" s="179"/>
      <c r="H32" s="181"/>
      <c r="I32" s="182"/>
      <c r="J32" s="10"/>
      <c r="K32" s="10"/>
      <c r="L32" s="10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10"/>
      <c r="K33" s="10"/>
      <c r="L33" s="10"/>
    </row>
    <row r="34" spans="1:12" ht="12.75">
      <c r="A34" s="178"/>
      <c r="B34" s="179"/>
      <c r="C34" s="179"/>
      <c r="D34" s="180"/>
      <c r="E34" s="178"/>
      <c r="F34" s="179"/>
      <c r="G34" s="179"/>
      <c r="H34" s="181"/>
      <c r="I34" s="182"/>
      <c r="J34" s="10"/>
      <c r="K34" s="10"/>
      <c r="L34" s="10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10"/>
      <c r="K35" s="10"/>
      <c r="L35" s="10"/>
    </row>
    <row r="36" spans="1:12" ht="12.75">
      <c r="A36" s="178"/>
      <c r="B36" s="179"/>
      <c r="C36" s="179"/>
      <c r="D36" s="180"/>
      <c r="E36" s="178"/>
      <c r="F36" s="179"/>
      <c r="G36" s="179"/>
      <c r="H36" s="181"/>
      <c r="I36" s="182"/>
      <c r="J36" s="10"/>
      <c r="K36" s="10"/>
      <c r="L36" s="10"/>
    </row>
    <row r="37" spans="1:12" ht="12.75">
      <c r="A37" s="87"/>
      <c r="B37" s="29"/>
      <c r="C37" s="185"/>
      <c r="D37" s="186"/>
      <c r="E37" s="15"/>
      <c r="F37" s="185"/>
      <c r="G37" s="186"/>
      <c r="H37" s="15"/>
      <c r="I37" s="79"/>
      <c r="J37" s="10"/>
      <c r="K37" s="10"/>
      <c r="L37" s="10"/>
    </row>
    <row r="38" spans="1:12" ht="12.75">
      <c r="A38" s="178"/>
      <c r="B38" s="179"/>
      <c r="C38" s="179"/>
      <c r="D38" s="180"/>
      <c r="E38" s="178"/>
      <c r="F38" s="179"/>
      <c r="G38" s="179"/>
      <c r="H38" s="181"/>
      <c r="I38" s="182"/>
      <c r="J38" s="10"/>
      <c r="K38" s="10"/>
      <c r="L38" s="10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10"/>
      <c r="K39" s="10"/>
      <c r="L39" s="10"/>
    </row>
    <row r="40" spans="1:12" ht="12.75">
      <c r="A40" s="178"/>
      <c r="B40" s="179"/>
      <c r="C40" s="179"/>
      <c r="D40" s="180"/>
      <c r="E40" s="178"/>
      <c r="F40" s="179"/>
      <c r="G40" s="179"/>
      <c r="H40" s="181"/>
      <c r="I40" s="182"/>
      <c r="J40" s="10"/>
      <c r="K40" s="10"/>
      <c r="L40" s="10"/>
    </row>
    <row r="41" spans="1:12" ht="12.75">
      <c r="A41" s="104"/>
      <c r="B41" s="32"/>
      <c r="C41" s="32"/>
      <c r="D41" s="32"/>
      <c r="E41" s="22"/>
      <c r="F41" s="105"/>
      <c r="G41" s="105"/>
      <c r="H41" s="106"/>
      <c r="I41" s="88"/>
      <c r="J41" s="10"/>
      <c r="K41" s="10"/>
      <c r="L41" s="10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10"/>
      <c r="K42" s="10"/>
      <c r="L42" s="10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10"/>
      <c r="K43" s="10"/>
      <c r="L43" s="10"/>
    </row>
    <row r="44" spans="1:12" ht="12.75">
      <c r="A44" s="153" t="s">
        <v>233</v>
      </c>
      <c r="B44" s="187"/>
      <c r="C44" s="181"/>
      <c r="D44" s="182"/>
      <c r="E44" s="25"/>
      <c r="F44" s="168"/>
      <c r="G44" s="179"/>
      <c r="H44" s="179"/>
      <c r="I44" s="180"/>
      <c r="J44" s="10"/>
      <c r="K44" s="10"/>
      <c r="L44" s="10"/>
    </row>
    <row r="45" spans="1:12" ht="12.75">
      <c r="A45" s="87"/>
      <c r="B45" s="29"/>
      <c r="C45" s="185"/>
      <c r="D45" s="186"/>
      <c r="E45" s="15"/>
      <c r="F45" s="185"/>
      <c r="G45" s="188"/>
      <c r="H45" s="34"/>
      <c r="I45" s="91"/>
      <c r="J45" s="10"/>
      <c r="K45" s="10"/>
      <c r="L45" s="10"/>
    </row>
    <row r="46" spans="1:12" ht="12.75">
      <c r="A46" s="153" t="s">
        <v>234</v>
      </c>
      <c r="B46" s="187"/>
      <c r="C46" s="156" t="s">
        <v>306</v>
      </c>
      <c r="D46" s="189"/>
      <c r="E46" s="189"/>
      <c r="F46" s="189"/>
      <c r="G46" s="189"/>
      <c r="H46" s="189"/>
      <c r="I46" s="189"/>
      <c r="J46" s="10"/>
      <c r="K46" s="10"/>
      <c r="L46" s="10"/>
    </row>
    <row r="47" spans="1:12" ht="12.75">
      <c r="A47" s="78"/>
      <c r="B47" s="21"/>
      <c r="C47" s="20" t="s">
        <v>235</v>
      </c>
      <c r="D47" s="15"/>
      <c r="E47" s="15"/>
      <c r="F47" s="15"/>
      <c r="G47" s="15"/>
      <c r="H47" s="15"/>
      <c r="I47" s="79"/>
      <c r="J47" s="10"/>
      <c r="K47" s="10"/>
      <c r="L47" s="10"/>
    </row>
    <row r="48" spans="1:12" ht="12.75">
      <c r="A48" s="153" t="s">
        <v>236</v>
      </c>
      <c r="B48" s="187"/>
      <c r="C48" s="190" t="s">
        <v>307</v>
      </c>
      <c r="D48" s="191"/>
      <c r="E48" s="192"/>
      <c r="F48" s="15"/>
      <c r="G48" s="47" t="s">
        <v>237</v>
      </c>
      <c r="H48" s="190" t="s">
        <v>293</v>
      </c>
      <c r="I48" s="192"/>
      <c r="J48" s="10"/>
      <c r="K48" s="10"/>
      <c r="L48" s="10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10"/>
      <c r="K49" s="10"/>
      <c r="L49" s="10"/>
    </row>
    <row r="50" spans="1:12" ht="12.75">
      <c r="A50" s="153" t="s">
        <v>223</v>
      </c>
      <c r="B50" s="187"/>
      <c r="C50" s="193" t="s">
        <v>308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10"/>
      <c r="K51" s="10"/>
      <c r="L51" s="10"/>
    </row>
    <row r="52" spans="1:12" ht="12.75">
      <c r="A52" s="147" t="s">
        <v>238</v>
      </c>
      <c r="B52" s="148"/>
      <c r="C52" s="190" t="s">
        <v>301</v>
      </c>
      <c r="D52" s="191"/>
      <c r="E52" s="191"/>
      <c r="F52" s="191"/>
      <c r="G52" s="191"/>
      <c r="H52" s="191"/>
      <c r="I52" s="158"/>
      <c r="J52" s="10"/>
      <c r="K52" s="10"/>
      <c r="L52" s="10"/>
    </row>
    <row r="53" spans="1:12" ht="12.75">
      <c r="A53" s="92"/>
      <c r="B53" s="19"/>
      <c r="C53" s="194" t="s">
        <v>239</v>
      </c>
      <c r="D53" s="194"/>
      <c r="E53" s="194"/>
      <c r="F53" s="194"/>
      <c r="G53" s="194"/>
      <c r="H53" s="194"/>
      <c r="I53" s="93"/>
      <c r="J53" s="10"/>
      <c r="K53" s="10"/>
      <c r="L53" s="10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10"/>
      <c r="K54" s="10"/>
      <c r="L54" s="10"/>
    </row>
    <row r="55" spans="1:12" ht="12.75">
      <c r="A55" s="92"/>
      <c r="B55" s="195" t="s">
        <v>240</v>
      </c>
      <c r="C55" s="196"/>
      <c r="D55" s="196"/>
      <c r="E55" s="196"/>
      <c r="F55" s="45"/>
      <c r="G55" s="45"/>
      <c r="H55" s="45"/>
      <c r="I55" s="94"/>
      <c r="J55" s="10"/>
      <c r="K55" s="10"/>
      <c r="L55" s="10"/>
    </row>
    <row r="56" spans="1:12" ht="12.75">
      <c r="A56" s="92"/>
      <c r="B56" s="197" t="s">
        <v>271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92"/>
      <c r="B57" s="197" t="s">
        <v>272</v>
      </c>
      <c r="C57" s="198"/>
      <c r="D57" s="198"/>
      <c r="E57" s="198"/>
      <c r="F57" s="198"/>
      <c r="G57" s="198"/>
      <c r="H57" s="198"/>
      <c r="I57" s="94"/>
      <c r="J57" s="10"/>
      <c r="K57" s="10"/>
      <c r="L57" s="10"/>
    </row>
    <row r="58" spans="1:12" ht="12.75">
      <c r="A58" s="92"/>
      <c r="B58" s="197" t="s">
        <v>273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92"/>
      <c r="B59" s="197" t="s">
        <v>274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10"/>
      <c r="K60" s="10"/>
      <c r="L60" s="10"/>
    </row>
    <row r="61" spans="1:12" ht="13.5" thickBot="1">
      <c r="A61" s="98" t="s">
        <v>241</v>
      </c>
      <c r="B61" s="15"/>
      <c r="C61" s="15"/>
      <c r="D61" s="15"/>
      <c r="E61" s="15"/>
      <c r="F61" s="15"/>
      <c r="G61" s="36"/>
      <c r="H61" s="37"/>
      <c r="I61" s="99"/>
      <c r="J61" s="10"/>
      <c r="K61" s="10"/>
      <c r="L61" s="10"/>
    </row>
    <row r="62" spans="1:12" ht="12.75">
      <c r="A62" s="74"/>
      <c r="B62" s="15"/>
      <c r="C62" s="15"/>
      <c r="D62" s="15"/>
      <c r="E62" s="19" t="s">
        <v>242</v>
      </c>
      <c r="F62" s="32"/>
      <c r="G62" s="200" t="s">
        <v>243</v>
      </c>
      <c r="H62" s="201"/>
      <c r="I62" s="202"/>
      <c r="J62" s="10"/>
      <c r="K62" s="10"/>
      <c r="L62" s="10"/>
    </row>
    <row r="63" spans="1:12" ht="12.75">
      <c r="A63" s="100"/>
      <c r="B63" s="101"/>
      <c r="C63" s="102"/>
      <c r="D63" s="102"/>
      <c r="E63" s="102"/>
      <c r="F63" s="102"/>
      <c r="G63" s="203"/>
      <c r="H63" s="204"/>
      <c r="I63" s="103"/>
      <c r="J63" s="10"/>
      <c r="K63" s="10"/>
      <c r="L63" s="10"/>
    </row>
    <row r="64" ht="12.75"/>
    <row r="65" ht="12.75"/>
    <row r="66" ht="12.75"/>
    <row r="67" ht="12.75"/>
    <row r="68" ht="12.75"/>
    <row r="69" ht="12.75"/>
    <row r="70" ht="12.75"/>
    <row r="71" ht="12.75"/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zitnjak@zitnjak.hr"/>
    <hyperlink ref="C20" r:id="rId2" display="www.zitnjak.hr"/>
    <hyperlink ref="C50" r:id="rId3" display="dubravka.fures@zitnjak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5"/>
  <ignoredErrors>
    <ignoredError sqref="I24 I26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zoomScalePageLayoutView="0" workbookViewId="0" topLeftCell="A73">
      <selection activeCell="K118" sqref="K118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1.57421875" style="48" customWidth="1"/>
    <col min="12" max="12" width="14.00390625" style="48" hidden="1" customWidth="1"/>
    <col min="13" max="13" width="13.7109375" style="48" hidden="1" customWidth="1"/>
    <col min="14" max="14" width="10.8515625" style="48" hidden="1" customWidth="1"/>
    <col min="15" max="16384" width="9.140625" style="48" customWidth="1"/>
  </cols>
  <sheetData>
    <row r="1" spans="1:13" ht="12.75" customHeight="1">
      <c r="A1" s="205" t="s">
        <v>127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M1" s="48" t="s">
        <v>311</v>
      </c>
    </row>
    <row r="2" spans="1:11" ht="12.75" customHeight="1">
      <c r="A2" s="206" t="s">
        <v>309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298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50</v>
      </c>
      <c r="B4" s="211"/>
      <c r="C4" s="211"/>
      <c r="D4" s="211"/>
      <c r="E4" s="211"/>
      <c r="F4" s="211"/>
      <c r="G4" s="211"/>
      <c r="H4" s="212"/>
      <c r="I4" s="52" t="s">
        <v>244</v>
      </c>
      <c r="J4" s="53" t="s">
        <v>283</v>
      </c>
      <c r="K4" s="54" t="s">
        <v>284</v>
      </c>
    </row>
    <row r="5" spans="1:11" ht="12.75">
      <c r="A5" s="213">
        <v>1</v>
      </c>
      <c r="B5" s="213"/>
      <c r="C5" s="213"/>
      <c r="D5" s="213"/>
      <c r="E5" s="213"/>
      <c r="F5" s="213"/>
      <c r="G5" s="213"/>
      <c r="H5" s="213"/>
      <c r="I5" s="51">
        <v>2</v>
      </c>
      <c r="J5" s="50">
        <v>3</v>
      </c>
      <c r="K5" s="50">
        <v>4</v>
      </c>
    </row>
    <row r="6" spans="1:11" ht="12.75">
      <c r="A6" s="214" t="s">
        <v>294</v>
      </c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17" t="s">
        <v>51</v>
      </c>
      <c r="B7" s="218"/>
      <c r="C7" s="218"/>
      <c r="D7" s="218"/>
      <c r="E7" s="218"/>
      <c r="F7" s="218"/>
      <c r="G7" s="218"/>
      <c r="H7" s="219"/>
      <c r="I7" s="3">
        <v>1</v>
      </c>
      <c r="J7" s="111"/>
      <c r="K7" s="111"/>
    </row>
    <row r="8" spans="1:13" ht="12.75">
      <c r="A8" s="220" t="s">
        <v>8</v>
      </c>
      <c r="B8" s="221"/>
      <c r="C8" s="221"/>
      <c r="D8" s="221"/>
      <c r="E8" s="221"/>
      <c r="F8" s="221"/>
      <c r="G8" s="221"/>
      <c r="H8" s="222"/>
      <c r="I8" s="1">
        <v>2</v>
      </c>
      <c r="J8" s="49">
        <f>J9+J16+J26+J35+J39</f>
        <v>103795043</v>
      </c>
      <c r="K8" s="49">
        <f>K9+K16+K26+K35+K39</f>
        <v>57544442</v>
      </c>
      <c r="M8" s="136">
        <f>+K8-J8</f>
        <v>-46250601</v>
      </c>
    </row>
    <row r="9" spans="1:13" ht="12.75">
      <c r="A9" s="223" t="s">
        <v>171</v>
      </c>
      <c r="B9" s="224"/>
      <c r="C9" s="224"/>
      <c r="D9" s="224"/>
      <c r="E9" s="224"/>
      <c r="F9" s="224"/>
      <c r="G9" s="224"/>
      <c r="H9" s="225"/>
      <c r="I9" s="1">
        <v>3</v>
      </c>
      <c r="J9" s="112">
        <f>SUM(J10:J15)</f>
        <v>205927</v>
      </c>
      <c r="K9" s="112">
        <f>SUM(K10:K15)</f>
        <v>145655</v>
      </c>
      <c r="M9" s="136">
        <v>46250601</v>
      </c>
    </row>
    <row r="10" spans="1:13" ht="12.75">
      <c r="A10" s="223" t="s">
        <v>99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  <c r="M10" s="136">
        <v>260732</v>
      </c>
    </row>
    <row r="11" spans="1:13" ht="12.75">
      <c r="A11" s="223" t="s">
        <v>9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205927</v>
      </c>
      <c r="K11" s="7">
        <v>145655</v>
      </c>
      <c r="M11" s="136">
        <f>+M9-M10</f>
        <v>45989869</v>
      </c>
    </row>
    <row r="12" spans="1:13" ht="12.75">
      <c r="A12" s="223" t="s">
        <v>100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7"/>
      <c r="M12" s="136"/>
    </row>
    <row r="13" spans="1:11" ht="12.75">
      <c r="A13" s="223" t="s">
        <v>174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7"/>
    </row>
    <row r="14" spans="1:11" ht="12.75">
      <c r="A14" s="223" t="s">
        <v>175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7"/>
    </row>
    <row r="15" spans="1:11" ht="12.75">
      <c r="A15" s="223" t="s">
        <v>176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172</v>
      </c>
      <c r="B16" s="224"/>
      <c r="C16" s="224"/>
      <c r="D16" s="224"/>
      <c r="E16" s="224"/>
      <c r="F16" s="224"/>
      <c r="G16" s="224"/>
      <c r="H16" s="225"/>
      <c r="I16" s="1">
        <v>10</v>
      </c>
      <c r="J16" s="112">
        <f>SUM(J17:J25)</f>
        <v>103567939</v>
      </c>
      <c r="K16" s="112">
        <f>SUM(K17:K25)</f>
        <v>57376702</v>
      </c>
    </row>
    <row r="17" spans="1:11" ht="12.75">
      <c r="A17" s="223" t="s">
        <v>177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58538104</v>
      </c>
      <c r="K17" s="7">
        <v>41948288</v>
      </c>
    </row>
    <row r="18" spans="1:12" ht="12.75">
      <c r="A18" s="223" t="s">
        <v>213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44772909</v>
      </c>
      <c r="K18" s="7">
        <v>15226539</v>
      </c>
      <c r="L18" s="136">
        <f>15973349.18-746810.2</f>
        <v>15226538.98</v>
      </c>
    </row>
    <row r="19" spans="1:12" ht="12.75">
      <c r="A19" s="223" t="s">
        <v>178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56765</v>
      </c>
      <c r="K19" s="7">
        <v>44121</v>
      </c>
      <c r="L19" s="136">
        <f>617909.98-286872.29-260437.73-12742.8-13735.71</f>
        <v>44121.44999999999</v>
      </c>
    </row>
    <row r="20" spans="1:12" ht="12.75">
      <c r="A20" s="223" t="s">
        <v>21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200161</v>
      </c>
      <c r="K20" s="7">
        <v>157754</v>
      </c>
      <c r="L20" s="136">
        <f>381160.63-16560.38-137762.98-65854.93-3229</f>
        <v>157753.34</v>
      </c>
    </row>
    <row r="21" spans="1:12" ht="12.75">
      <c r="A21" s="223" t="s">
        <v>22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  <c r="L21" s="136"/>
    </row>
    <row r="22" spans="1:12" ht="12.75">
      <c r="A22" s="223" t="s">
        <v>63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7"/>
      <c r="L22" s="136"/>
    </row>
    <row r="23" spans="1:12" ht="12.75">
      <c r="A23" s="223" t="s">
        <v>64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/>
      <c r="K23" s="7"/>
      <c r="L23" s="136"/>
    </row>
    <row r="24" spans="1:12" ht="12.75">
      <c r="A24" s="223" t="s">
        <v>65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7"/>
      <c r="L24" s="136"/>
    </row>
    <row r="25" spans="1:12" ht="12.75">
      <c r="A25" s="223" t="s">
        <v>66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7"/>
      <c r="L25" s="136"/>
    </row>
    <row r="26" spans="1:12" ht="12.75">
      <c r="A26" s="223" t="s">
        <v>159</v>
      </c>
      <c r="B26" s="224"/>
      <c r="C26" s="224"/>
      <c r="D26" s="224"/>
      <c r="E26" s="224"/>
      <c r="F26" s="224"/>
      <c r="G26" s="224"/>
      <c r="H26" s="225"/>
      <c r="I26" s="1">
        <v>20</v>
      </c>
      <c r="J26" s="112">
        <f>SUM(J27:J34)</f>
        <v>3725</v>
      </c>
      <c r="K26" s="112">
        <f>SUM(K27:K34)</f>
        <v>4833</v>
      </c>
      <c r="L26" s="136"/>
    </row>
    <row r="27" spans="1:12" ht="12.75">
      <c r="A27" s="223" t="s">
        <v>67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/>
      <c r="L27" s="136"/>
    </row>
    <row r="28" spans="1:12" ht="12.75">
      <c r="A28" s="223" t="s">
        <v>68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  <c r="L28" s="136"/>
    </row>
    <row r="29" spans="1:12" ht="12.75">
      <c r="A29" s="223" t="s">
        <v>69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/>
      <c r="K29" s="7"/>
      <c r="L29" s="136"/>
    </row>
    <row r="30" spans="1:12" ht="12.75">
      <c r="A30" s="223" t="s">
        <v>74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/>
      <c r="K30" s="7"/>
      <c r="L30" s="136"/>
    </row>
    <row r="31" spans="1:12" ht="12.75">
      <c r="A31" s="223" t="s">
        <v>75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3725</v>
      </c>
      <c r="K31" s="7">
        <v>4833</v>
      </c>
      <c r="L31" s="136"/>
    </row>
    <row r="32" spans="1:12" ht="12.75">
      <c r="A32" s="223" t="s">
        <v>76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/>
      <c r="K32" s="7"/>
      <c r="L32" s="136"/>
    </row>
    <row r="33" spans="1:12" ht="12.75">
      <c r="A33" s="223" t="s">
        <v>70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7"/>
      <c r="L33" s="136"/>
    </row>
    <row r="34" spans="1:12" ht="12.75">
      <c r="A34" s="223" t="s">
        <v>152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  <c r="L34" s="136"/>
    </row>
    <row r="35" spans="1:12" ht="12.75">
      <c r="A35" s="223" t="s">
        <v>153</v>
      </c>
      <c r="B35" s="224"/>
      <c r="C35" s="224"/>
      <c r="D35" s="224"/>
      <c r="E35" s="224"/>
      <c r="F35" s="224"/>
      <c r="G35" s="224"/>
      <c r="H35" s="225"/>
      <c r="I35" s="1">
        <v>29</v>
      </c>
      <c r="J35" s="112">
        <f>SUM(J36:J38)</f>
        <v>0</v>
      </c>
      <c r="K35" s="112">
        <f>SUM(K36:K38)</f>
        <v>0</v>
      </c>
      <c r="L35" s="136"/>
    </row>
    <row r="36" spans="1:12" ht="12.75">
      <c r="A36" s="223" t="s">
        <v>71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  <c r="L36" s="136"/>
    </row>
    <row r="37" spans="1:12" ht="12.75">
      <c r="A37" s="223" t="s">
        <v>72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/>
      <c r="K37" s="7"/>
      <c r="L37" s="136"/>
    </row>
    <row r="38" spans="1:12" ht="12.75">
      <c r="A38" s="223" t="s">
        <v>73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/>
      <c r="L38" s="136"/>
    </row>
    <row r="39" spans="1:12" ht="12.75">
      <c r="A39" s="223" t="s">
        <v>154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17452</v>
      </c>
      <c r="K39" s="7">
        <v>17252</v>
      </c>
      <c r="L39" s="136"/>
    </row>
    <row r="40" spans="1:12" ht="12.75">
      <c r="A40" s="220" t="s">
        <v>206</v>
      </c>
      <c r="B40" s="221"/>
      <c r="C40" s="221"/>
      <c r="D40" s="221"/>
      <c r="E40" s="221"/>
      <c r="F40" s="221"/>
      <c r="G40" s="221"/>
      <c r="H40" s="222"/>
      <c r="I40" s="1">
        <v>34</v>
      </c>
      <c r="J40" s="112">
        <f>J41+J49+J56+J64</f>
        <v>49740288</v>
      </c>
      <c r="K40" s="112">
        <f>K41+K49+K56+K64</f>
        <v>10660630</v>
      </c>
      <c r="L40" s="136"/>
    </row>
    <row r="41" spans="1:12" ht="12.75">
      <c r="A41" s="223" t="s">
        <v>91</v>
      </c>
      <c r="B41" s="224"/>
      <c r="C41" s="224"/>
      <c r="D41" s="224"/>
      <c r="E41" s="224"/>
      <c r="F41" s="224"/>
      <c r="G41" s="224"/>
      <c r="H41" s="225"/>
      <c r="I41" s="1">
        <v>35</v>
      </c>
      <c r="J41" s="112">
        <f>SUM(J42:J48)</f>
        <v>142506</v>
      </c>
      <c r="K41" s="112">
        <f>SUM(K42:K48)</f>
        <v>603251</v>
      </c>
      <c r="L41" s="136"/>
    </row>
    <row r="42" spans="1:12" ht="12.75">
      <c r="A42" s="223" t="s">
        <v>103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/>
      <c r="K42" s="7">
        <v>0</v>
      </c>
      <c r="L42" s="136"/>
    </row>
    <row r="43" spans="1:12" ht="12.75">
      <c r="A43" s="223" t="s">
        <v>104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/>
      <c r="K43" s="7"/>
      <c r="L43" s="136"/>
    </row>
    <row r="44" spans="1:12" ht="12.75">
      <c r="A44" s="223" t="s">
        <v>77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/>
      <c r="K44" s="7"/>
      <c r="L44" s="136"/>
    </row>
    <row r="45" spans="1:13" ht="12.75">
      <c r="A45" s="223" t="s">
        <v>78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142506</v>
      </c>
      <c r="K45" s="7">
        <v>603251</v>
      </c>
      <c r="L45" s="136"/>
      <c r="M45" s="138">
        <f>+K45-J45</f>
        <v>460745</v>
      </c>
    </row>
    <row r="46" spans="1:12" ht="12.75">
      <c r="A46" s="223" t="s">
        <v>79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  <c r="L46" s="136"/>
    </row>
    <row r="47" spans="1:12" ht="12.75">
      <c r="A47" s="223" t="s">
        <v>80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7"/>
      <c r="L47" s="136"/>
    </row>
    <row r="48" spans="1:12" ht="12.75">
      <c r="A48" s="223" t="s">
        <v>81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  <c r="L48" s="136"/>
    </row>
    <row r="49" spans="1:13" ht="12.75">
      <c r="A49" s="223" t="s">
        <v>92</v>
      </c>
      <c r="B49" s="224"/>
      <c r="C49" s="224"/>
      <c r="D49" s="224"/>
      <c r="E49" s="224"/>
      <c r="F49" s="224"/>
      <c r="G49" s="224"/>
      <c r="H49" s="225"/>
      <c r="I49" s="1">
        <v>43</v>
      </c>
      <c r="J49" s="112">
        <f>SUM(J50:J55)</f>
        <v>10141733</v>
      </c>
      <c r="K49" s="112">
        <f>SUM(K50:K55)</f>
        <v>6749517</v>
      </c>
      <c r="L49" s="136"/>
      <c r="M49" s="138">
        <f>+J49-K49</f>
        <v>3392216</v>
      </c>
    </row>
    <row r="50" spans="1:12" ht="12.75">
      <c r="A50" s="223" t="s">
        <v>166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4424830</v>
      </c>
      <c r="K50" s="7"/>
      <c r="L50" s="137">
        <f>418116.25-233718.5</f>
        <v>184397.75</v>
      </c>
    </row>
    <row r="51" spans="1:12" ht="12.75">
      <c r="A51" s="223" t="s">
        <v>167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5256629</v>
      </c>
      <c r="K51" s="7">
        <v>6085172</v>
      </c>
      <c r="L51" s="136">
        <f>6356751.4+6873.21-94054.4-184397.75</f>
        <v>6085172.46</v>
      </c>
    </row>
    <row r="52" spans="1:12" ht="12.75">
      <c r="A52" s="223" t="s">
        <v>168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  <c r="L52" s="136"/>
    </row>
    <row r="53" spans="1:12" ht="12.75">
      <c r="A53" s="223" t="s">
        <v>169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35028</v>
      </c>
      <c r="K53" s="7">
        <v>7966</v>
      </c>
      <c r="L53" s="136">
        <f>5759+2207.08</f>
        <v>7966.08</v>
      </c>
    </row>
    <row r="54" spans="1:12" ht="12.75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134622</v>
      </c>
      <c r="K54" s="7">
        <v>510379</v>
      </c>
      <c r="L54" s="136">
        <f>508194.91+772.6+1411.11</f>
        <v>510378.61999999994</v>
      </c>
    </row>
    <row r="55" spans="1:12" ht="12.75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290624</v>
      </c>
      <c r="K55" s="7">
        <v>146000</v>
      </c>
      <c r="L55" s="136">
        <f>2023.65+579796.94+146000-184397.75-94054.4</f>
        <v>449368.43999999994</v>
      </c>
    </row>
    <row r="56" spans="1:13" ht="12.75">
      <c r="A56" s="223" t="s">
        <v>93</v>
      </c>
      <c r="B56" s="224"/>
      <c r="C56" s="224"/>
      <c r="D56" s="224"/>
      <c r="E56" s="224"/>
      <c r="F56" s="224"/>
      <c r="G56" s="224"/>
      <c r="H56" s="225"/>
      <c r="I56" s="1">
        <v>50</v>
      </c>
      <c r="J56" s="112">
        <f>SUM(J57:J63)</f>
        <v>36898402</v>
      </c>
      <c r="K56" s="112">
        <f>SUM(K57:K63)</f>
        <v>1531597</v>
      </c>
      <c r="L56" s="136"/>
      <c r="M56" s="138">
        <f>+J56-K56</f>
        <v>35366805</v>
      </c>
    </row>
    <row r="57" spans="1:12" ht="12.75">
      <c r="A57" s="223" t="s">
        <v>67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  <c r="L57" s="136"/>
    </row>
    <row r="58" spans="1:12" ht="12.75">
      <c r="A58" s="223" t="s">
        <v>68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>
        <v>36746058</v>
      </c>
      <c r="K58" s="7">
        <v>824776</v>
      </c>
      <c r="L58" s="136">
        <f>65648472.22+2404427.88-67228123.61</f>
        <v>824776.4899999946</v>
      </c>
    </row>
    <row r="59" spans="1:12" ht="12.75">
      <c r="A59" s="223" t="s">
        <v>208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  <c r="L59" s="136"/>
    </row>
    <row r="60" spans="1:12" ht="12.75">
      <c r="A60" s="223" t="s">
        <v>74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  <c r="L60" s="136"/>
    </row>
    <row r="61" spans="1:12" ht="12.75">
      <c r="A61" s="223" t="s">
        <v>75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  <c r="L61" s="136"/>
    </row>
    <row r="62" spans="1:12" ht="12.75">
      <c r="A62" s="223" t="s">
        <v>76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152344</v>
      </c>
      <c r="K62" s="7">
        <v>127024</v>
      </c>
      <c r="L62" s="136"/>
    </row>
    <row r="63" spans="1:12" ht="12.75">
      <c r="A63" s="223" t="s">
        <v>40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>
        <v>579797</v>
      </c>
      <c r="L63" s="136"/>
    </row>
    <row r="64" spans="1:12" ht="12.75">
      <c r="A64" s="223" t="s">
        <v>173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2557647</v>
      </c>
      <c r="K64" s="7">
        <v>1776265</v>
      </c>
      <c r="L64" s="136">
        <f>1251098.37+515147.62+10019.19</f>
        <v>1776265.1800000002</v>
      </c>
    </row>
    <row r="65" spans="1:13" ht="12.75">
      <c r="A65" s="220" t="s">
        <v>47</v>
      </c>
      <c r="B65" s="221"/>
      <c r="C65" s="221"/>
      <c r="D65" s="221"/>
      <c r="E65" s="221"/>
      <c r="F65" s="221"/>
      <c r="G65" s="221"/>
      <c r="H65" s="222"/>
      <c r="I65" s="1">
        <v>59</v>
      </c>
      <c r="J65" s="7">
        <v>10000</v>
      </c>
      <c r="K65" s="7">
        <v>17107</v>
      </c>
      <c r="L65" s="136"/>
      <c r="M65" s="138">
        <f>+K65-J65</f>
        <v>7107</v>
      </c>
    </row>
    <row r="66" spans="1:12" ht="12.75">
      <c r="A66" s="220" t="s">
        <v>207</v>
      </c>
      <c r="B66" s="221"/>
      <c r="C66" s="221"/>
      <c r="D66" s="221"/>
      <c r="E66" s="221"/>
      <c r="F66" s="221"/>
      <c r="G66" s="221"/>
      <c r="H66" s="222"/>
      <c r="I66" s="1">
        <v>60</v>
      </c>
      <c r="J66" s="112">
        <f>J7+J8+J40+J65</f>
        <v>153545331</v>
      </c>
      <c r="K66" s="112">
        <f>K7+K8+K40+K65</f>
        <v>68222179</v>
      </c>
      <c r="L66" s="136"/>
    </row>
    <row r="67" spans="1:12" ht="12.75">
      <c r="A67" s="226" t="s">
        <v>82</v>
      </c>
      <c r="B67" s="227"/>
      <c r="C67" s="227"/>
      <c r="D67" s="227"/>
      <c r="E67" s="227"/>
      <c r="F67" s="227"/>
      <c r="G67" s="227"/>
      <c r="H67" s="228"/>
      <c r="I67" s="4">
        <v>61</v>
      </c>
      <c r="J67" s="8">
        <v>682713</v>
      </c>
      <c r="K67" s="8">
        <v>137223</v>
      </c>
      <c r="L67" s="136"/>
    </row>
    <row r="68" spans="1:12" ht="12.75">
      <c r="A68" s="229" t="s">
        <v>49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  <c r="L68" s="136"/>
    </row>
    <row r="69" spans="1:12" ht="12.75">
      <c r="A69" s="217" t="s">
        <v>160</v>
      </c>
      <c r="B69" s="218"/>
      <c r="C69" s="218"/>
      <c r="D69" s="218"/>
      <c r="E69" s="218"/>
      <c r="F69" s="218"/>
      <c r="G69" s="218"/>
      <c r="H69" s="219"/>
      <c r="I69" s="3">
        <v>62</v>
      </c>
      <c r="J69" s="113">
        <f>J70+J71+J72+J78+J79+J82+J85</f>
        <v>139408466</v>
      </c>
      <c r="K69" s="113">
        <f>K70+K71+K72+K78+K79+K82+K85</f>
        <v>56399291</v>
      </c>
      <c r="L69" s="136"/>
    </row>
    <row r="70" spans="1:12" ht="12.75">
      <c r="A70" s="223" t="s">
        <v>117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141893670</v>
      </c>
      <c r="K70" s="7">
        <v>141893670</v>
      </c>
      <c r="L70" s="136"/>
    </row>
    <row r="71" spans="1:12" ht="12.75">
      <c r="A71" s="223" t="s">
        <v>118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/>
      <c r="K71" s="7"/>
      <c r="L71" s="136"/>
    </row>
    <row r="72" spans="1:12" ht="12.75">
      <c r="A72" s="223" t="s">
        <v>119</v>
      </c>
      <c r="B72" s="224"/>
      <c r="C72" s="224"/>
      <c r="D72" s="224"/>
      <c r="E72" s="224"/>
      <c r="F72" s="224"/>
      <c r="G72" s="224"/>
      <c r="H72" s="225"/>
      <c r="I72" s="1">
        <v>65</v>
      </c>
      <c r="J72" s="112">
        <f>J73+J74-J75+J76+J77</f>
        <v>73253</v>
      </c>
      <c r="K72" s="112">
        <f>K73+K74-K75+K76+K77</f>
        <v>80788</v>
      </c>
      <c r="L72" s="136"/>
    </row>
    <row r="73" spans="1:12" ht="12.75">
      <c r="A73" s="223" t="s">
        <v>120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27832</v>
      </c>
      <c r="K73" s="7">
        <v>27832</v>
      </c>
      <c r="L73" s="136"/>
    </row>
    <row r="74" spans="1:12" ht="12.75">
      <c r="A74" s="223" t="s">
        <v>121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/>
      <c r="K74" s="7"/>
      <c r="L74" s="136"/>
    </row>
    <row r="75" spans="1:12" ht="12.75">
      <c r="A75" s="223" t="s">
        <v>109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  <c r="L75" s="136"/>
    </row>
    <row r="76" spans="1:12" ht="12.75">
      <c r="A76" s="223" t="s">
        <v>110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  <c r="L76" s="136"/>
    </row>
    <row r="77" spans="1:13" ht="12.75">
      <c r="A77" s="223" t="s">
        <v>111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45421</v>
      </c>
      <c r="K77" s="7">
        <v>52956</v>
      </c>
      <c r="L77" s="136"/>
      <c r="M77" s="138">
        <f>+K77-J77</f>
        <v>7535</v>
      </c>
    </row>
    <row r="78" spans="1:13" ht="12.75">
      <c r="A78" s="223" t="s">
        <v>112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32144339</v>
      </c>
      <c r="K78" s="7">
        <v>18285566</v>
      </c>
      <c r="L78" s="136">
        <f>18473453.84+6368.48-115661.57-78594.84</f>
        <v>18285565.91</v>
      </c>
      <c r="M78" s="138">
        <f>+L78-J78</f>
        <v>-13858773.09</v>
      </c>
    </row>
    <row r="79" spans="1:12" ht="12.75">
      <c r="A79" s="223" t="s">
        <v>204</v>
      </c>
      <c r="B79" s="224"/>
      <c r="C79" s="224"/>
      <c r="D79" s="224"/>
      <c r="E79" s="224"/>
      <c r="F79" s="224"/>
      <c r="G79" s="224"/>
      <c r="H79" s="225"/>
      <c r="I79" s="1">
        <v>72</v>
      </c>
      <c r="J79" s="112">
        <f>J80-J81</f>
        <v>-35379901</v>
      </c>
      <c r="K79" s="112">
        <f>K80-K81</f>
        <v>-104233535</v>
      </c>
      <c r="L79" s="136"/>
    </row>
    <row r="80" spans="1:12" ht="12.75">
      <c r="A80" s="232" t="s">
        <v>138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/>
      <c r="K80" s="7"/>
      <c r="L80" s="136"/>
    </row>
    <row r="81" spans="1:12" ht="12.75">
      <c r="A81" s="232" t="s">
        <v>139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>
        <v>35379901</v>
      </c>
      <c r="K81" s="7">
        <v>104233535</v>
      </c>
      <c r="L81" s="136">
        <f>35379901+67153634.11+1700000</f>
        <v>104233535.11</v>
      </c>
    </row>
    <row r="82" spans="1:12" ht="12.75">
      <c r="A82" s="223" t="s">
        <v>205</v>
      </c>
      <c r="B82" s="224"/>
      <c r="C82" s="224"/>
      <c r="D82" s="224"/>
      <c r="E82" s="224"/>
      <c r="F82" s="224"/>
      <c r="G82" s="224"/>
      <c r="H82" s="225"/>
      <c r="I82" s="1">
        <v>75</v>
      </c>
      <c r="J82" s="112">
        <f>J83-J84</f>
        <v>677105</v>
      </c>
      <c r="K82" s="112">
        <f>K83-K84</f>
        <v>372802</v>
      </c>
      <c r="L82" s="136"/>
    </row>
    <row r="83" spans="1:12" ht="12.75">
      <c r="A83" s="232" t="s">
        <v>140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677105</v>
      </c>
      <c r="K83" s="7">
        <v>372802</v>
      </c>
      <c r="L83" s="136">
        <f>372802-67104</f>
        <v>305698</v>
      </c>
    </row>
    <row r="84" spans="1:12" ht="12.75">
      <c r="A84" s="232" t="s">
        <v>141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7"/>
      <c r="L84" s="136"/>
    </row>
    <row r="85" spans="1:12" ht="12.75">
      <c r="A85" s="223" t="s">
        <v>142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/>
      <c r="L85" s="136"/>
    </row>
    <row r="86" spans="1:13" ht="12.75">
      <c r="A86" s="220" t="s">
        <v>13</v>
      </c>
      <c r="B86" s="221"/>
      <c r="C86" s="221"/>
      <c r="D86" s="221"/>
      <c r="E86" s="221"/>
      <c r="F86" s="221"/>
      <c r="G86" s="221"/>
      <c r="H86" s="222"/>
      <c r="I86" s="1">
        <v>79</v>
      </c>
      <c r="J86" s="112">
        <f>SUM(J87:J89)</f>
        <v>163052</v>
      </c>
      <c r="K86" s="112">
        <f>SUM(K87:K89)</f>
        <v>2026340</v>
      </c>
      <c r="L86" s="136"/>
      <c r="M86" s="138">
        <f>+K86-J86</f>
        <v>1863288</v>
      </c>
    </row>
    <row r="87" spans="1:12" ht="12.75">
      <c r="A87" s="223" t="s">
        <v>105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163052</v>
      </c>
      <c r="K87" s="7">
        <v>326340</v>
      </c>
      <c r="L87" s="136"/>
    </row>
    <row r="88" spans="1:12" ht="12.75">
      <c r="A88" s="223" t="s">
        <v>106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  <c r="L88" s="136"/>
    </row>
    <row r="89" spans="1:12" ht="12.75">
      <c r="A89" s="223" t="s">
        <v>107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/>
      <c r="K89" s="7">
        <v>1700000</v>
      </c>
      <c r="L89" s="136"/>
    </row>
    <row r="90" spans="1:13" ht="12.75">
      <c r="A90" s="220" t="s">
        <v>14</v>
      </c>
      <c r="B90" s="221"/>
      <c r="C90" s="221"/>
      <c r="D90" s="221"/>
      <c r="E90" s="221"/>
      <c r="F90" s="221"/>
      <c r="G90" s="221"/>
      <c r="H90" s="222"/>
      <c r="I90" s="1">
        <v>83</v>
      </c>
      <c r="J90" s="112">
        <f>SUM(J91:J99)</f>
        <v>7072128</v>
      </c>
      <c r="K90" s="112">
        <f>SUM(K91:K99)</f>
        <v>4055148</v>
      </c>
      <c r="L90" s="136"/>
      <c r="M90" s="138">
        <f>+K90-J90</f>
        <v>-3016980</v>
      </c>
    </row>
    <row r="91" spans="1:12" ht="12.75">
      <c r="A91" s="223" t="s">
        <v>108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  <c r="L91" s="136"/>
    </row>
    <row r="92" spans="1:12" ht="12.75">
      <c r="A92" s="223" t="s">
        <v>209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  <c r="L92" s="136"/>
    </row>
    <row r="93" spans="1:12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/>
      <c r="K93" s="7"/>
      <c r="L93" s="136"/>
    </row>
    <row r="94" spans="1:12" ht="12.75">
      <c r="A94" s="223" t="s">
        <v>210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7"/>
      <c r="L94" s="136"/>
    </row>
    <row r="95" spans="1:12" ht="12.75">
      <c r="A95" s="223" t="s">
        <v>211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7"/>
      <c r="L95" s="136"/>
    </row>
    <row r="96" spans="1:12" ht="12.75">
      <c r="A96" s="223" t="s">
        <v>212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7"/>
      <c r="L96" s="136"/>
    </row>
    <row r="97" spans="1:12" ht="12.75">
      <c r="A97" s="223" t="s">
        <v>85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7"/>
      <c r="L97" s="136"/>
    </row>
    <row r="98" spans="1:12" ht="12.75">
      <c r="A98" s="223" t="s">
        <v>83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/>
      <c r="K98" s="7"/>
      <c r="L98" s="136"/>
    </row>
    <row r="99" spans="1:12" ht="12.75">
      <c r="A99" s="223" t="s">
        <v>84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7072128</v>
      </c>
      <c r="K99" s="7">
        <v>4055148</v>
      </c>
      <c r="L99" s="136"/>
    </row>
    <row r="100" spans="1:13" ht="12.75">
      <c r="A100" s="220" t="s">
        <v>15</v>
      </c>
      <c r="B100" s="221"/>
      <c r="C100" s="221"/>
      <c r="D100" s="221"/>
      <c r="E100" s="221"/>
      <c r="F100" s="221"/>
      <c r="G100" s="221"/>
      <c r="H100" s="222"/>
      <c r="I100" s="1">
        <v>93</v>
      </c>
      <c r="J100" s="112">
        <f>SUM(J101:J112)</f>
        <v>6901685</v>
      </c>
      <c r="K100" s="112">
        <f>SUM(K101:K112)</f>
        <v>5627668</v>
      </c>
      <c r="L100" s="136"/>
      <c r="M100" s="138">
        <f>+J100-K100</f>
        <v>1274017</v>
      </c>
    </row>
    <row r="101" spans="1:12" ht="12.75">
      <c r="A101" s="223" t="s">
        <v>108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5614875</v>
      </c>
      <c r="K101" s="7">
        <v>3510683</v>
      </c>
      <c r="L101" s="136"/>
    </row>
    <row r="102" spans="1:12" ht="12.75">
      <c r="A102" s="223" t="s">
        <v>209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  <c r="L102" s="136"/>
    </row>
    <row r="103" spans="1:12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/>
      <c r="K103" s="7"/>
      <c r="L103" s="136"/>
    </row>
    <row r="104" spans="1:12" ht="12.75">
      <c r="A104" s="223" t="s">
        <v>210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/>
      <c r="K104" s="7"/>
      <c r="L104" s="136"/>
    </row>
    <row r="105" spans="1:12" ht="12.75">
      <c r="A105" s="223" t="s">
        <v>211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943343</v>
      </c>
      <c r="K105" s="7">
        <v>1709464</v>
      </c>
      <c r="L105" s="136">
        <f>1591689.67+35359.14+5734.95+8542.02+68138.08</f>
        <v>1709463.8599999999</v>
      </c>
    </row>
    <row r="106" spans="1:12" ht="12.75">
      <c r="A106" s="223" t="s">
        <v>212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7"/>
      <c r="L106" s="136"/>
    </row>
    <row r="107" spans="1:12" ht="12.75">
      <c r="A107" s="223" t="s">
        <v>85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/>
      <c r="K107" s="7"/>
      <c r="L107" s="136"/>
    </row>
    <row r="108" spans="1:12" ht="12.75">
      <c r="A108" s="223" t="s">
        <v>86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114902</v>
      </c>
      <c r="K108" s="7">
        <v>166051</v>
      </c>
      <c r="L108" s="136">
        <f>39.97+147821.57+5292.55+12897.22</f>
        <v>166051.31</v>
      </c>
    </row>
    <row r="109" spans="1:12" ht="12.75">
      <c r="A109" s="223" t="s">
        <v>87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228565</v>
      </c>
      <c r="K109" s="7">
        <v>241470</v>
      </c>
      <c r="L109" s="136">
        <f>32522.68+1084.12+3685.89+22615.53+3807.27+35662.89+9476.51+131582.63+1031.94</f>
        <v>241469.46000000002</v>
      </c>
    </row>
    <row r="110" spans="1:12" ht="12.75">
      <c r="A110" s="223" t="s">
        <v>90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7"/>
      <c r="L110" s="136"/>
    </row>
    <row r="111" spans="1:12" ht="12.75">
      <c r="A111" s="223" t="s">
        <v>88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7"/>
      <c r="L111" s="136"/>
    </row>
    <row r="112" spans="1:12" ht="12.75">
      <c r="A112" s="223" t="s">
        <v>89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/>
      <c r="K112" s="7"/>
      <c r="L112" s="136"/>
    </row>
    <row r="113" spans="1:14" ht="12.75">
      <c r="A113" s="220" t="s">
        <v>1</v>
      </c>
      <c r="B113" s="221"/>
      <c r="C113" s="221"/>
      <c r="D113" s="221"/>
      <c r="E113" s="221"/>
      <c r="F113" s="221"/>
      <c r="G113" s="221"/>
      <c r="H113" s="222"/>
      <c r="I113" s="1">
        <v>106</v>
      </c>
      <c r="J113" s="7"/>
      <c r="K113" s="7">
        <v>113732</v>
      </c>
      <c r="L113" s="136"/>
      <c r="M113" s="138">
        <f>+K113</f>
        <v>113732</v>
      </c>
      <c r="N113" s="138">
        <f>+M77+M78+M86+M90+M113</f>
        <v>-14891198.09</v>
      </c>
    </row>
    <row r="114" spans="1:12" ht="12.75">
      <c r="A114" s="220" t="s">
        <v>19</v>
      </c>
      <c r="B114" s="221"/>
      <c r="C114" s="221"/>
      <c r="D114" s="221"/>
      <c r="E114" s="221"/>
      <c r="F114" s="221"/>
      <c r="G114" s="221"/>
      <c r="H114" s="222"/>
      <c r="I114" s="1">
        <v>107</v>
      </c>
      <c r="J114" s="112">
        <f>J69+J86+J90+J100+J113</f>
        <v>153545331</v>
      </c>
      <c r="K114" s="112">
        <f>K69+K86+K90+K100+K113</f>
        <v>68222179</v>
      </c>
      <c r="L114" s="136"/>
    </row>
    <row r="115" spans="1:12" ht="12.75">
      <c r="A115" s="237" t="s">
        <v>48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8">
        <v>682713</v>
      </c>
      <c r="K115" s="8">
        <v>137223</v>
      </c>
      <c r="L115" s="136"/>
    </row>
    <row r="116" spans="1:12" ht="12.75">
      <c r="A116" s="240" t="s">
        <v>275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  <c r="L116" s="136"/>
    </row>
    <row r="117" spans="1:12" ht="12.75">
      <c r="A117" s="217" t="s">
        <v>155</v>
      </c>
      <c r="B117" s="218"/>
      <c r="C117" s="218"/>
      <c r="D117" s="218"/>
      <c r="E117" s="218"/>
      <c r="F117" s="218"/>
      <c r="G117" s="218"/>
      <c r="H117" s="218"/>
      <c r="I117" s="244"/>
      <c r="J117" s="244"/>
      <c r="K117" s="245"/>
      <c r="L117" s="136"/>
    </row>
    <row r="118" spans="1:12" ht="12.75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7"/>
      <c r="L118" s="136"/>
    </row>
    <row r="119" spans="1:12" ht="12.75">
      <c r="A119" s="246" t="s">
        <v>4</v>
      </c>
      <c r="B119" s="247"/>
      <c r="C119" s="247"/>
      <c r="D119" s="247"/>
      <c r="E119" s="247"/>
      <c r="F119" s="247"/>
      <c r="G119" s="247"/>
      <c r="H119" s="248"/>
      <c r="I119" s="4">
        <v>110</v>
      </c>
      <c r="J119" s="8"/>
      <c r="K119" s="8"/>
      <c r="L119" s="136"/>
    </row>
    <row r="120" spans="1:11" ht="12.75">
      <c r="A120" s="249" t="s">
        <v>276</v>
      </c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1:11" ht="12.75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7" max="255" man="1"/>
  </rowBreaks>
  <ignoredErrors>
    <ignoredError sqref="J100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M71"/>
  <sheetViews>
    <sheetView view="pageBreakPreview" zoomScale="110" zoomScaleSheetLayoutView="110" zoomScalePageLayoutView="0" workbookViewId="0" topLeftCell="A19">
      <selection activeCell="L28" sqref="L28:M29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1" t="s">
        <v>300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52" t="s">
        <v>296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50</v>
      </c>
      <c r="B4" s="253"/>
      <c r="C4" s="253"/>
      <c r="D4" s="253"/>
      <c r="E4" s="253"/>
      <c r="F4" s="253"/>
      <c r="G4" s="253"/>
      <c r="H4" s="253"/>
      <c r="I4" s="52" t="s">
        <v>245</v>
      </c>
      <c r="J4" s="254" t="s">
        <v>283</v>
      </c>
      <c r="K4" s="254"/>
      <c r="L4" s="254" t="s">
        <v>284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2"/>
      <c r="J5" s="54" t="s">
        <v>279</v>
      </c>
      <c r="K5" s="54" t="s">
        <v>280</v>
      </c>
      <c r="L5" s="54" t="s">
        <v>279</v>
      </c>
      <c r="M5" s="54" t="s">
        <v>280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55" t="s">
        <v>20</v>
      </c>
      <c r="B7" s="256"/>
      <c r="C7" s="256"/>
      <c r="D7" s="256"/>
      <c r="E7" s="256"/>
      <c r="F7" s="256"/>
      <c r="G7" s="256"/>
      <c r="H7" s="257"/>
      <c r="I7" s="115">
        <v>111</v>
      </c>
      <c r="J7" s="113">
        <f>SUM(J8:J9)</f>
        <v>22790140</v>
      </c>
      <c r="K7" s="113">
        <f>SUM(K8:K9)</f>
        <v>8410115</v>
      </c>
      <c r="L7" s="113">
        <f>SUM(L8:L9)</f>
        <v>19369773</v>
      </c>
      <c r="M7" s="113">
        <f>SUM(M8:M9)</f>
        <v>8496366</v>
      </c>
    </row>
    <row r="8" spans="1:13" ht="12.75">
      <c r="A8" s="220" t="s">
        <v>126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19876966</v>
      </c>
      <c r="K8" s="7">
        <v>6964756</v>
      </c>
      <c r="L8" s="7">
        <v>16039752</v>
      </c>
      <c r="M8" s="7">
        <v>6531812</v>
      </c>
    </row>
    <row r="9" spans="1:13" ht="12.75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2913174</v>
      </c>
      <c r="K9" s="7">
        <v>1445359</v>
      </c>
      <c r="L9" s="7">
        <v>3330021</v>
      </c>
      <c r="M9" s="7">
        <v>1964554</v>
      </c>
    </row>
    <row r="10" spans="1:13" ht="12.75">
      <c r="A10" s="258" t="s">
        <v>7</v>
      </c>
      <c r="B10" s="259"/>
      <c r="C10" s="259"/>
      <c r="D10" s="259"/>
      <c r="E10" s="259"/>
      <c r="F10" s="259"/>
      <c r="G10" s="259"/>
      <c r="H10" s="260"/>
      <c r="I10" s="114">
        <v>114</v>
      </c>
      <c r="J10" s="112">
        <f>J11+J12+J16+J20+J21+J22+J25+J26</f>
        <v>23028732</v>
      </c>
      <c r="K10" s="112">
        <f>K11+K12+K16+K20+K21+K22+K25+K26</f>
        <v>8781696</v>
      </c>
      <c r="L10" s="112">
        <f>L11+L12+L16+L20+L21+L22+L25+L26</f>
        <v>19548156</v>
      </c>
      <c r="M10" s="112">
        <f>M11+M12+M16+M20+M21+M22+M25+M26</f>
        <v>8357028</v>
      </c>
    </row>
    <row r="11" spans="1:13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58" t="s">
        <v>16</v>
      </c>
      <c r="B12" s="259"/>
      <c r="C12" s="259"/>
      <c r="D12" s="259"/>
      <c r="E12" s="259"/>
      <c r="F12" s="259"/>
      <c r="G12" s="259"/>
      <c r="H12" s="260"/>
      <c r="I12" s="114">
        <v>116</v>
      </c>
      <c r="J12" s="112">
        <f>SUM(J13:J15)</f>
        <v>20153131</v>
      </c>
      <c r="K12" s="112">
        <f>SUM(K13:K15)</f>
        <v>7289919</v>
      </c>
      <c r="L12" s="112">
        <f>SUM(L13:L15)</f>
        <v>16626668</v>
      </c>
      <c r="M12" s="112">
        <f>SUM(M13:M15)</f>
        <v>7020750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148477</v>
      </c>
      <c r="K13" s="7">
        <v>84465</v>
      </c>
      <c r="L13" s="7">
        <v>158008</v>
      </c>
      <c r="M13" s="7">
        <v>78254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18761475</v>
      </c>
      <c r="K14" s="7">
        <v>6510342</v>
      </c>
      <c r="L14" s="7">
        <v>14927678</v>
      </c>
      <c r="M14" s="7">
        <v>5868687</v>
      </c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1243179</v>
      </c>
      <c r="K15" s="7">
        <v>695112</v>
      </c>
      <c r="L15" s="7">
        <v>1540982</v>
      </c>
      <c r="M15" s="7">
        <v>1073809</v>
      </c>
    </row>
    <row r="16" spans="1:13" ht="12.75">
      <c r="A16" s="258" t="s">
        <v>17</v>
      </c>
      <c r="B16" s="259"/>
      <c r="C16" s="259"/>
      <c r="D16" s="259"/>
      <c r="E16" s="259"/>
      <c r="F16" s="259"/>
      <c r="G16" s="259"/>
      <c r="H16" s="260"/>
      <c r="I16" s="114">
        <v>120</v>
      </c>
      <c r="J16" s="112">
        <f>SUM(J17:J19)</f>
        <v>1190144</v>
      </c>
      <c r="K16" s="112">
        <f>SUM(K17:K19)</f>
        <v>592429</v>
      </c>
      <c r="L16" s="112">
        <f>SUM(L17:L19)</f>
        <v>1239507</v>
      </c>
      <c r="M16" s="112">
        <f>SUM(M17:M19)</f>
        <v>628435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671008</v>
      </c>
      <c r="K17" s="7">
        <v>333649</v>
      </c>
      <c r="L17" s="7">
        <v>724966</v>
      </c>
      <c r="M17" s="7">
        <v>366848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344473</v>
      </c>
      <c r="K18" s="7">
        <v>171836</v>
      </c>
      <c r="L18" s="7">
        <v>339247</v>
      </c>
      <c r="M18" s="7">
        <v>172967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174663</v>
      </c>
      <c r="K19" s="7">
        <v>86944</v>
      </c>
      <c r="L19" s="7">
        <v>175294</v>
      </c>
      <c r="M19" s="7">
        <v>88620</v>
      </c>
    </row>
    <row r="20" spans="1:13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1055668</v>
      </c>
      <c r="K20" s="7">
        <v>527023</v>
      </c>
      <c r="L20" s="7">
        <v>1086235</v>
      </c>
      <c r="M20" s="7">
        <v>543122</v>
      </c>
    </row>
    <row r="21" spans="1:13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594629</v>
      </c>
      <c r="K21" s="7">
        <v>344981</v>
      </c>
      <c r="L21" s="7">
        <v>591907</v>
      </c>
      <c r="M21" s="7">
        <v>144898</v>
      </c>
    </row>
    <row r="22" spans="1:13" ht="12.75">
      <c r="A22" s="258" t="s">
        <v>18</v>
      </c>
      <c r="B22" s="259"/>
      <c r="C22" s="259"/>
      <c r="D22" s="259"/>
      <c r="E22" s="259"/>
      <c r="F22" s="259"/>
      <c r="G22" s="259"/>
      <c r="H22" s="260"/>
      <c r="I22" s="114">
        <v>126</v>
      </c>
      <c r="J22" s="112">
        <f>SUM(J23:J24)</f>
        <v>0</v>
      </c>
      <c r="K22" s="112">
        <f>SUM(K23:K24)</f>
        <v>0</v>
      </c>
      <c r="L22" s="112">
        <f>SUM(L23:L24)</f>
        <v>0</v>
      </c>
      <c r="M22" s="11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/>
      <c r="M25" s="7"/>
    </row>
    <row r="26" spans="1:13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35160</v>
      </c>
      <c r="K26" s="7">
        <v>27344</v>
      </c>
      <c r="L26" s="7">
        <v>3839</v>
      </c>
      <c r="M26" s="7">
        <v>19823</v>
      </c>
    </row>
    <row r="27" spans="1:13" ht="12.75">
      <c r="A27" s="258" t="s">
        <v>179</v>
      </c>
      <c r="B27" s="259"/>
      <c r="C27" s="259"/>
      <c r="D27" s="259"/>
      <c r="E27" s="259"/>
      <c r="F27" s="259"/>
      <c r="G27" s="259"/>
      <c r="H27" s="260"/>
      <c r="I27" s="114">
        <v>131</v>
      </c>
      <c r="J27" s="112">
        <f>SUM(J28:J32)</f>
        <v>1511330</v>
      </c>
      <c r="K27" s="112">
        <f>SUM(K28:K32)</f>
        <v>753880</v>
      </c>
      <c r="L27" s="112">
        <f>SUM(L28:L32)</f>
        <v>879405</v>
      </c>
      <c r="M27" s="112">
        <f>SUM(M28:M32)</f>
        <v>93490</v>
      </c>
    </row>
    <row r="28" spans="1:13" ht="12.75">
      <c r="A28" s="220" t="s">
        <v>193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1492156</v>
      </c>
      <c r="K28" s="7">
        <v>743071</v>
      </c>
      <c r="L28" s="7">
        <v>871991</v>
      </c>
      <c r="M28" s="7">
        <v>88211</v>
      </c>
    </row>
    <row r="29" spans="1:13" ht="12.75">
      <c r="A29" s="220" t="s">
        <v>129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19174</v>
      </c>
      <c r="K29" s="7">
        <v>10809</v>
      </c>
      <c r="L29" s="7">
        <v>7414</v>
      </c>
      <c r="M29" s="7">
        <v>5279</v>
      </c>
    </row>
    <row r="30" spans="1:13" ht="12.75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189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58" t="s">
        <v>180</v>
      </c>
      <c r="B33" s="259"/>
      <c r="C33" s="259"/>
      <c r="D33" s="259"/>
      <c r="E33" s="259"/>
      <c r="F33" s="259"/>
      <c r="G33" s="259"/>
      <c r="H33" s="260"/>
      <c r="I33" s="114">
        <v>137</v>
      </c>
      <c r="J33" s="112">
        <f>SUM(J34:J37)</f>
        <v>50966</v>
      </c>
      <c r="K33" s="112">
        <f>SUM(K34:K37)</f>
        <v>12628</v>
      </c>
      <c r="L33" s="112">
        <f>SUM(L34:L37)</f>
        <v>23917</v>
      </c>
      <c r="M33" s="112">
        <f>SUM(M34:M37)</f>
        <v>11642</v>
      </c>
    </row>
    <row r="34" spans="1:13" ht="12.75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2.75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50966</v>
      </c>
      <c r="K35" s="7">
        <v>12628</v>
      </c>
      <c r="L35" s="7">
        <v>23917</v>
      </c>
      <c r="M35" s="7">
        <v>11642</v>
      </c>
    </row>
    <row r="36" spans="1:13" ht="12.75">
      <c r="A36" s="220" t="s">
        <v>190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164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165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192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58" t="s">
        <v>181</v>
      </c>
      <c r="B42" s="259"/>
      <c r="C42" s="259"/>
      <c r="D42" s="259"/>
      <c r="E42" s="259"/>
      <c r="F42" s="259"/>
      <c r="G42" s="259"/>
      <c r="H42" s="260"/>
      <c r="I42" s="114">
        <v>146</v>
      </c>
      <c r="J42" s="112">
        <f>J7+J27+J38+J40</f>
        <v>24301470</v>
      </c>
      <c r="K42" s="112">
        <f>K7+K27+K38+K40</f>
        <v>9163995</v>
      </c>
      <c r="L42" s="112">
        <f>L7+L27+L38+L40</f>
        <v>20249178</v>
      </c>
      <c r="M42" s="112">
        <f>M7+M27+M38+M40</f>
        <v>8589856</v>
      </c>
    </row>
    <row r="43" spans="1:13" ht="12.75">
      <c r="A43" s="258" t="s">
        <v>182</v>
      </c>
      <c r="B43" s="259"/>
      <c r="C43" s="259"/>
      <c r="D43" s="259"/>
      <c r="E43" s="259"/>
      <c r="F43" s="259"/>
      <c r="G43" s="259"/>
      <c r="H43" s="260"/>
      <c r="I43" s="114">
        <v>147</v>
      </c>
      <c r="J43" s="112">
        <f>J10+J33+J39+J41</f>
        <v>23079698</v>
      </c>
      <c r="K43" s="112">
        <f>K10+K33+K39+K41</f>
        <v>8794324</v>
      </c>
      <c r="L43" s="112">
        <f>L10+L33+L39+L41</f>
        <v>19572073</v>
      </c>
      <c r="M43" s="112">
        <f>M10+M33+M39+M41</f>
        <v>8368670</v>
      </c>
    </row>
    <row r="44" spans="1:13" ht="12.75">
      <c r="A44" s="258" t="s">
        <v>202</v>
      </c>
      <c r="B44" s="259"/>
      <c r="C44" s="259"/>
      <c r="D44" s="259"/>
      <c r="E44" s="259"/>
      <c r="F44" s="259"/>
      <c r="G44" s="259"/>
      <c r="H44" s="260"/>
      <c r="I44" s="114">
        <v>148</v>
      </c>
      <c r="J44" s="112">
        <f>J42-J43</f>
        <v>1221772</v>
      </c>
      <c r="K44" s="112">
        <f>K42-K43</f>
        <v>369671</v>
      </c>
      <c r="L44" s="112">
        <f>L42-L43</f>
        <v>677105</v>
      </c>
      <c r="M44" s="112">
        <f>M42-M43</f>
        <v>221186</v>
      </c>
    </row>
    <row r="45" spans="1:13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9">
        <f>IF(J42&gt;J43,J42-J43,0)</f>
        <v>1221772</v>
      </c>
      <c r="K45" s="49">
        <f>IF(K42&gt;K43,K42-K43,0)</f>
        <v>369671</v>
      </c>
      <c r="L45" s="49">
        <f>IF(L42&gt;L43,L42-L43,0)</f>
        <v>677105</v>
      </c>
      <c r="M45" s="49">
        <f>IF(M42&gt;M43,M42-M43,0)</f>
        <v>221186</v>
      </c>
    </row>
    <row r="46" spans="1:13" ht="12.75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20" t="s">
        <v>183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/>
      <c r="K47" s="7"/>
      <c r="L47" s="7"/>
      <c r="M47" s="7"/>
    </row>
    <row r="48" spans="1:13" ht="12.75">
      <c r="A48" s="258" t="s">
        <v>203</v>
      </c>
      <c r="B48" s="259"/>
      <c r="C48" s="259"/>
      <c r="D48" s="259"/>
      <c r="E48" s="259"/>
      <c r="F48" s="259"/>
      <c r="G48" s="259"/>
      <c r="H48" s="260"/>
      <c r="I48" s="114">
        <v>152</v>
      </c>
      <c r="J48" s="112">
        <f>J44-J47</f>
        <v>1221772</v>
      </c>
      <c r="K48" s="112">
        <f>K44-K47</f>
        <v>369671</v>
      </c>
      <c r="L48" s="112">
        <f>L44-L47</f>
        <v>677105</v>
      </c>
      <c r="M48" s="112">
        <f>M44-M47</f>
        <v>221186</v>
      </c>
    </row>
    <row r="49" spans="1:13" ht="12.75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9">
        <f>IF(J48&gt;0,J48,0)</f>
        <v>1221772</v>
      </c>
      <c r="K49" s="49">
        <f>IF(K48&gt;0,K48,0)</f>
        <v>369671</v>
      </c>
      <c r="L49" s="49">
        <f>IF(L48&gt;0,L48,0)</f>
        <v>677105</v>
      </c>
      <c r="M49" s="49">
        <f>IF(M48&gt;0,M48,0)</f>
        <v>221186</v>
      </c>
    </row>
    <row r="50" spans="1:13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29" t="s">
        <v>277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9"/>
      <c r="I52" s="122"/>
      <c r="J52" s="123">
        <f>J48</f>
        <v>1221772</v>
      </c>
      <c r="K52" s="123">
        <f>K48</f>
        <v>369671</v>
      </c>
      <c r="L52" s="124">
        <f>L48</f>
        <v>677105</v>
      </c>
      <c r="M52" s="124">
        <f>M48</f>
        <v>221186</v>
      </c>
    </row>
    <row r="53" spans="1:13" ht="12.75">
      <c r="A53" s="265" t="s">
        <v>200</v>
      </c>
      <c r="B53" s="266"/>
      <c r="C53" s="266"/>
      <c r="D53" s="266"/>
      <c r="E53" s="266"/>
      <c r="F53" s="266"/>
      <c r="G53" s="266"/>
      <c r="H53" s="267"/>
      <c r="I53" s="1">
        <v>155</v>
      </c>
      <c r="J53" s="7"/>
      <c r="K53" s="7"/>
      <c r="L53" s="7"/>
      <c r="M53" s="7"/>
    </row>
    <row r="54" spans="1:13" ht="12.75">
      <c r="A54" s="265" t="s">
        <v>201</v>
      </c>
      <c r="B54" s="266"/>
      <c r="C54" s="266"/>
      <c r="D54" s="266"/>
      <c r="E54" s="266"/>
      <c r="F54" s="266"/>
      <c r="G54" s="266"/>
      <c r="H54" s="267"/>
      <c r="I54" s="1">
        <v>156</v>
      </c>
      <c r="J54" s="8"/>
      <c r="K54" s="8"/>
      <c r="L54" s="8"/>
      <c r="M54" s="8"/>
    </row>
    <row r="55" spans="1:13" ht="12.75" customHeight="1">
      <c r="A55" s="240" t="s">
        <v>158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J52</f>
        <v>1221772</v>
      </c>
      <c r="K56" s="6">
        <f>K52</f>
        <v>369671</v>
      </c>
      <c r="L56" s="6">
        <f>L52</f>
        <v>677105</v>
      </c>
      <c r="M56" s="6">
        <f>M49</f>
        <v>221186</v>
      </c>
    </row>
    <row r="57" spans="1:13" ht="12.75">
      <c r="A57" s="220" t="s">
        <v>187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20" t="s">
        <v>194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196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197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198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199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188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162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20" t="s">
        <v>163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5">
        <f>J56+J66</f>
        <v>1221772</v>
      </c>
      <c r="K67" s="55">
        <f>K56+K66</f>
        <v>369671</v>
      </c>
      <c r="L67" s="55">
        <f>L56+L66</f>
        <v>677105</v>
      </c>
      <c r="M67" s="55">
        <f>M56+M66</f>
        <v>221186</v>
      </c>
    </row>
    <row r="68" spans="1:13" ht="12.75" customHeight="1">
      <c r="A68" s="271" t="s">
        <v>278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73" t="s">
        <v>157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 ht="12.75">
      <c r="A70" s="265" t="s">
        <v>200</v>
      </c>
      <c r="B70" s="266"/>
      <c r="C70" s="266"/>
      <c r="D70" s="266"/>
      <c r="E70" s="266"/>
      <c r="F70" s="266"/>
      <c r="G70" s="266"/>
      <c r="H70" s="267"/>
      <c r="I70" s="1">
        <v>169</v>
      </c>
      <c r="J70" s="7"/>
      <c r="K70" s="7"/>
      <c r="L70" s="7"/>
      <c r="M70" s="7"/>
    </row>
    <row r="71" spans="1:13" ht="12.75">
      <c r="A71" s="268" t="s">
        <v>201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3">
    <dataValidation type="whole" operator="greaterThanOrEqual" allowBlank="1" showInputMessage="1" showErrorMessage="1" errorTitle="Pogrešan unos" error="Mogu se unijeti samo cjelobrojne pozitivne vrijednosti." sqref="K42:M46 J48:M50 K36:K41 K22:M22 K27:M27 K33:M33 K23 L23:L26 K28:L32 J12:M21 L34:L41 K34 J22:J46 J7:M10 M28:M3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L46" sqref="L46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05" t="s">
        <v>128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51" t="s">
        <v>310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52" t="s">
        <v>296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50</v>
      </c>
      <c r="B4" s="253"/>
      <c r="C4" s="253"/>
      <c r="D4" s="253"/>
      <c r="E4" s="253"/>
      <c r="F4" s="253"/>
      <c r="G4" s="253"/>
      <c r="H4" s="253"/>
      <c r="I4" s="52" t="s">
        <v>245</v>
      </c>
      <c r="J4" s="254" t="s">
        <v>283</v>
      </c>
      <c r="K4" s="254"/>
      <c r="L4" s="254" t="s">
        <v>284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2"/>
      <c r="J5" s="54" t="s">
        <v>279</v>
      </c>
      <c r="K5" s="54" t="s">
        <v>280</v>
      </c>
      <c r="L5" s="54" t="s">
        <v>279</v>
      </c>
      <c r="M5" s="54" t="s">
        <v>280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55" t="s">
        <v>20</v>
      </c>
      <c r="B7" s="256"/>
      <c r="C7" s="256"/>
      <c r="D7" s="256"/>
      <c r="E7" s="256"/>
      <c r="F7" s="256"/>
      <c r="G7" s="256"/>
      <c r="H7" s="257"/>
      <c r="I7" s="115">
        <v>111</v>
      </c>
      <c r="J7" s="113">
        <f>SUM(J8:J9)</f>
        <v>19369773</v>
      </c>
      <c r="K7" s="113">
        <f>SUM(K8:K9)</f>
        <v>8496366</v>
      </c>
      <c r="L7" s="113">
        <f>SUM(L8:L9)</f>
        <v>15745667</v>
      </c>
      <c r="M7" s="113">
        <f>SUM(M8:M9)</f>
        <v>7967482</v>
      </c>
    </row>
    <row r="8" spans="1:13" ht="12.75">
      <c r="A8" s="220" t="s">
        <v>126</v>
      </c>
      <c r="B8" s="221"/>
      <c r="C8" s="221"/>
      <c r="D8" s="221"/>
      <c r="E8" s="221"/>
      <c r="F8" s="221"/>
      <c r="G8" s="221"/>
      <c r="H8" s="222"/>
      <c r="I8" s="1">
        <v>112</v>
      </c>
      <c r="J8" s="7">
        <v>16039752</v>
      </c>
      <c r="K8" s="7">
        <v>6531812</v>
      </c>
      <c r="L8" s="7">
        <v>14986151</v>
      </c>
      <c r="M8" s="7">
        <v>7769839</v>
      </c>
    </row>
    <row r="9" spans="1:13" ht="12.75">
      <c r="A9" s="220" t="s">
        <v>94</v>
      </c>
      <c r="B9" s="221"/>
      <c r="C9" s="221"/>
      <c r="D9" s="221"/>
      <c r="E9" s="221"/>
      <c r="F9" s="221"/>
      <c r="G9" s="221"/>
      <c r="H9" s="222"/>
      <c r="I9" s="1">
        <v>113</v>
      </c>
      <c r="J9" s="7">
        <v>3330021</v>
      </c>
      <c r="K9" s="7">
        <v>1964554</v>
      </c>
      <c r="L9" s="7">
        <v>759516</v>
      </c>
      <c r="M9" s="7">
        <v>197643</v>
      </c>
    </row>
    <row r="10" spans="1:13" ht="12.75">
      <c r="A10" s="258" t="s">
        <v>7</v>
      </c>
      <c r="B10" s="259"/>
      <c r="C10" s="259"/>
      <c r="D10" s="259"/>
      <c r="E10" s="259"/>
      <c r="F10" s="259"/>
      <c r="G10" s="259"/>
      <c r="H10" s="260"/>
      <c r="I10" s="114">
        <v>114</v>
      </c>
      <c r="J10" s="112">
        <f>J11+J12+J16+J20+J21+J22+J25+J26</f>
        <v>19548156</v>
      </c>
      <c r="K10" s="112">
        <f>K11+K12+K16+K20+K21+K22+K25+K26</f>
        <v>8357028</v>
      </c>
      <c r="L10" s="112">
        <f>L11+L12+L16+L20+L21+L22+L25+L26</f>
        <v>15372870</v>
      </c>
      <c r="M10" s="112">
        <f>M11+M12+M16+M20+M21+M22+M25+M26</f>
        <v>7798588</v>
      </c>
    </row>
    <row r="11" spans="1:13" ht="12.75">
      <c r="A11" s="220" t="s">
        <v>95</v>
      </c>
      <c r="B11" s="221"/>
      <c r="C11" s="221"/>
      <c r="D11" s="221"/>
      <c r="E11" s="221"/>
      <c r="F11" s="221"/>
      <c r="G11" s="221"/>
      <c r="H11" s="222"/>
      <c r="I11" s="1">
        <v>115</v>
      </c>
      <c r="J11" s="7"/>
      <c r="K11" s="7"/>
      <c r="L11" s="7"/>
      <c r="M11" s="7"/>
    </row>
    <row r="12" spans="1:13" ht="12.75">
      <c r="A12" s="258" t="s">
        <v>16</v>
      </c>
      <c r="B12" s="259"/>
      <c r="C12" s="259"/>
      <c r="D12" s="259"/>
      <c r="E12" s="259"/>
      <c r="F12" s="259"/>
      <c r="G12" s="259"/>
      <c r="H12" s="260"/>
      <c r="I12" s="114">
        <v>116</v>
      </c>
      <c r="J12" s="112">
        <f>SUM(J13:J15)</f>
        <v>16626668</v>
      </c>
      <c r="K12" s="112">
        <f>SUM(K13:K15)</f>
        <v>7020750</v>
      </c>
      <c r="L12" s="112">
        <f>SUM(L13:L15)</f>
        <v>12745837</v>
      </c>
      <c r="M12" s="112">
        <f>SUM(M13:M15)</f>
        <v>6740307</v>
      </c>
    </row>
    <row r="13" spans="1:13" ht="12.75">
      <c r="A13" s="223" t="s">
        <v>122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158008</v>
      </c>
      <c r="K13" s="7">
        <v>78254</v>
      </c>
      <c r="L13" s="7">
        <v>121586</v>
      </c>
      <c r="M13" s="7">
        <v>64293</v>
      </c>
    </row>
    <row r="14" spans="1:13" ht="12.75">
      <c r="A14" s="223" t="s">
        <v>123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14927678</v>
      </c>
      <c r="K14" s="7">
        <v>5868687</v>
      </c>
      <c r="L14" s="7">
        <v>11732271</v>
      </c>
      <c r="M14" s="7">
        <v>6144223</v>
      </c>
    </row>
    <row r="15" spans="1:13" ht="12.75">
      <c r="A15" s="223" t="s">
        <v>52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1540982</v>
      </c>
      <c r="K15" s="7">
        <v>1073809</v>
      </c>
      <c r="L15" s="7">
        <v>891980</v>
      </c>
      <c r="M15" s="7">
        <v>531791</v>
      </c>
    </row>
    <row r="16" spans="1:13" ht="12.75">
      <c r="A16" s="258" t="s">
        <v>17</v>
      </c>
      <c r="B16" s="259"/>
      <c r="C16" s="259"/>
      <c r="D16" s="259"/>
      <c r="E16" s="259"/>
      <c r="F16" s="259"/>
      <c r="G16" s="259"/>
      <c r="H16" s="260"/>
      <c r="I16" s="114">
        <v>120</v>
      </c>
      <c r="J16" s="112">
        <f>SUM(J17:J19)</f>
        <v>1239507</v>
      </c>
      <c r="K16" s="112">
        <f>SUM(K17:K19)</f>
        <v>628435</v>
      </c>
      <c r="L16" s="112">
        <f>SUM(L17:L19)</f>
        <v>1642889</v>
      </c>
      <c r="M16" s="112">
        <f>SUM(M17:M19)</f>
        <v>784226</v>
      </c>
    </row>
    <row r="17" spans="1:13" ht="12.75">
      <c r="A17" s="223" t="s">
        <v>53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724966</v>
      </c>
      <c r="K17" s="7">
        <v>366848</v>
      </c>
      <c r="L17" s="7">
        <v>958027</v>
      </c>
      <c r="M17" s="7">
        <v>460254</v>
      </c>
    </row>
    <row r="18" spans="1:13" ht="12.75">
      <c r="A18" s="223" t="s">
        <v>54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339247</v>
      </c>
      <c r="K18" s="7">
        <v>172967</v>
      </c>
      <c r="L18" s="7">
        <v>451737</v>
      </c>
      <c r="M18" s="7">
        <v>212872</v>
      </c>
    </row>
    <row r="19" spans="1:13" ht="12.75">
      <c r="A19" s="223" t="s">
        <v>55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175294</v>
      </c>
      <c r="K19" s="7">
        <v>88620</v>
      </c>
      <c r="L19" s="7">
        <v>233125</v>
      </c>
      <c r="M19" s="7">
        <v>111100</v>
      </c>
    </row>
    <row r="20" spans="1:13" ht="12.75">
      <c r="A20" s="220" t="s">
        <v>96</v>
      </c>
      <c r="B20" s="221"/>
      <c r="C20" s="221"/>
      <c r="D20" s="221"/>
      <c r="E20" s="221"/>
      <c r="F20" s="221"/>
      <c r="G20" s="221"/>
      <c r="H20" s="222"/>
      <c r="I20" s="1">
        <v>124</v>
      </c>
      <c r="J20" s="7">
        <v>1086235</v>
      </c>
      <c r="K20" s="7">
        <v>543122</v>
      </c>
      <c r="L20" s="7">
        <v>260732</v>
      </c>
      <c r="M20" s="7">
        <v>130366</v>
      </c>
    </row>
    <row r="21" spans="1:13" ht="12.75">
      <c r="A21" s="220" t="s">
        <v>97</v>
      </c>
      <c r="B21" s="221"/>
      <c r="C21" s="221"/>
      <c r="D21" s="221"/>
      <c r="E21" s="221"/>
      <c r="F21" s="221"/>
      <c r="G21" s="221"/>
      <c r="H21" s="222"/>
      <c r="I21" s="1">
        <v>125</v>
      </c>
      <c r="J21" s="7">
        <v>591907</v>
      </c>
      <c r="K21" s="7">
        <v>144898</v>
      </c>
      <c r="L21" s="7">
        <v>723412</v>
      </c>
      <c r="M21" s="7">
        <v>143689</v>
      </c>
    </row>
    <row r="22" spans="1:13" ht="12.75">
      <c r="A22" s="258" t="s">
        <v>18</v>
      </c>
      <c r="B22" s="259"/>
      <c r="C22" s="259"/>
      <c r="D22" s="259"/>
      <c r="E22" s="259"/>
      <c r="F22" s="259"/>
      <c r="G22" s="259"/>
      <c r="H22" s="260"/>
      <c r="I22" s="114">
        <v>126</v>
      </c>
      <c r="J22" s="112">
        <f>SUM(J23:J24)</f>
        <v>0</v>
      </c>
      <c r="K22" s="112">
        <f>SUM(K23:K24)</f>
        <v>0</v>
      </c>
      <c r="L22" s="112">
        <f>SUM(L23:L24)</f>
        <v>0</v>
      </c>
      <c r="M22" s="112">
        <f>SUM(M23:M24)</f>
        <v>0</v>
      </c>
    </row>
    <row r="23" spans="1:13" ht="12.75">
      <c r="A23" s="223" t="s">
        <v>113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/>
      <c r="K23" s="7"/>
      <c r="L23" s="7"/>
      <c r="M23" s="7"/>
    </row>
    <row r="24" spans="1:13" ht="12.75">
      <c r="A24" s="223" t="s">
        <v>114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/>
      <c r="K24" s="7"/>
      <c r="L24" s="7"/>
      <c r="M24" s="7"/>
    </row>
    <row r="25" spans="1:13" ht="12.75">
      <c r="A25" s="220" t="s">
        <v>98</v>
      </c>
      <c r="B25" s="221"/>
      <c r="C25" s="221"/>
      <c r="D25" s="221"/>
      <c r="E25" s="221"/>
      <c r="F25" s="221"/>
      <c r="G25" s="221"/>
      <c r="H25" s="222"/>
      <c r="I25" s="1">
        <v>129</v>
      </c>
      <c r="J25" s="7"/>
      <c r="K25" s="7"/>
      <c r="L25" s="7"/>
      <c r="M25" s="7"/>
    </row>
    <row r="26" spans="1:13" ht="12.75">
      <c r="A26" s="220" t="s">
        <v>41</v>
      </c>
      <c r="B26" s="221"/>
      <c r="C26" s="221"/>
      <c r="D26" s="221"/>
      <c r="E26" s="221"/>
      <c r="F26" s="221"/>
      <c r="G26" s="221"/>
      <c r="H26" s="222"/>
      <c r="I26" s="1">
        <v>130</v>
      </c>
      <c r="J26" s="7">
        <v>3839</v>
      </c>
      <c r="K26" s="7">
        <v>19823</v>
      </c>
      <c r="L26" s="7"/>
      <c r="M26" s="7"/>
    </row>
    <row r="27" spans="1:13" ht="12.75">
      <c r="A27" s="258" t="s">
        <v>179</v>
      </c>
      <c r="B27" s="259"/>
      <c r="C27" s="259"/>
      <c r="D27" s="259"/>
      <c r="E27" s="259"/>
      <c r="F27" s="259"/>
      <c r="G27" s="259"/>
      <c r="H27" s="260"/>
      <c r="I27" s="114">
        <v>131</v>
      </c>
      <c r="J27" s="112">
        <f>SUM(J28:J32)</f>
        <v>879405</v>
      </c>
      <c r="K27" s="112">
        <f>SUM(K28:K32)</f>
        <v>93490</v>
      </c>
      <c r="L27" s="112">
        <f>SUM(L28:L32)</f>
        <v>115</v>
      </c>
      <c r="M27" s="112">
        <f>SUM(M28:M32)</f>
        <v>11</v>
      </c>
    </row>
    <row r="28" spans="1:13" ht="12.75">
      <c r="A28" s="220" t="s">
        <v>193</v>
      </c>
      <c r="B28" s="221"/>
      <c r="C28" s="221"/>
      <c r="D28" s="221"/>
      <c r="E28" s="221"/>
      <c r="F28" s="221"/>
      <c r="G28" s="221"/>
      <c r="H28" s="222"/>
      <c r="I28" s="1">
        <v>132</v>
      </c>
      <c r="J28" s="7">
        <v>871991</v>
      </c>
      <c r="K28" s="7">
        <v>88211</v>
      </c>
      <c r="L28" s="7"/>
      <c r="M28" s="7"/>
    </row>
    <row r="29" spans="1:13" ht="12.75">
      <c r="A29" s="220" t="s">
        <v>129</v>
      </c>
      <c r="B29" s="221"/>
      <c r="C29" s="221"/>
      <c r="D29" s="221"/>
      <c r="E29" s="221"/>
      <c r="F29" s="221"/>
      <c r="G29" s="221"/>
      <c r="H29" s="222"/>
      <c r="I29" s="1">
        <v>133</v>
      </c>
      <c r="J29" s="7">
        <v>7414</v>
      </c>
      <c r="K29" s="7">
        <v>5279</v>
      </c>
      <c r="L29" s="7">
        <v>115</v>
      </c>
      <c r="M29" s="7">
        <v>11</v>
      </c>
    </row>
    <row r="30" spans="1:13" ht="12.75">
      <c r="A30" s="220" t="s">
        <v>115</v>
      </c>
      <c r="B30" s="221"/>
      <c r="C30" s="221"/>
      <c r="D30" s="221"/>
      <c r="E30" s="221"/>
      <c r="F30" s="221"/>
      <c r="G30" s="221"/>
      <c r="H30" s="222"/>
      <c r="I30" s="1">
        <v>134</v>
      </c>
      <c r="J30" s="7"/>
      <c r="K30" s="7"/>
      <c r="L30" s="7"/>
      <c r="M30" s="7"/>
    </row>
    <row r="31" spans="1:13" ht="12.75">
      <c r="A31" s="220" t="s">
        <v>189</v>
      </c>
      <c r="B31" s="221"/>
      <c r="C31" s="221"/>
      <c r="D31" s="221"/>
      <c r="E31" s="221"/>
      <c r="F31" s="221"/>
      <c r="G31" s="221"/>
      <c r="H31" s="222"/>
      <c r="I31" s="1">
        <v>135</v>
      </c>
      <c r="J31" s="7"/>
      <c r="K31" s="7"/>
      <c r="L31" s="7"/>
      <c r="M31" s="7"/>
    </row>
    <row r="32" spans="1:13" ht="12.75">
      <c r="A32" s="220" t="s">
        <v>116</v>
      </c>
      <c r="B32" s="221"/>
      <c r="C32" s="221"/>
      <c r="D32" s="221"/>
      <c r="E32" s="221"/>
      <c r="F32" s="221"/>
      <c r="G32" s="221"/>
      <c r="H32" s="222"/>
      <c r="I32" s="1">
        <v>136</v>
      </c>
      <c r="J32" s="7"/>
      <c r="K32" s="7"/>
      <c r="L32" s="7"/>
      <c r="M32" s="7"/>
    </row>
    <row r="33" spans="1:13" ht="12.75">
      <c r="A33" s="258" t="s">
        <v>180</v>
      </c>
      <c r="B33" s="259"/>
      <c r="C33" s="259"/>
      <c r="D33" s="259"/>
      <c r="E33" s="259"/>
      <c r="F33" s="259"/>
      <c r="G33" s="259"/>
      <c r="H33" s="260"/>
      <c r="I33" s="114">
        <v>137</v>
      </c>
      <c r="J33" s="112">
        <f>SUM(J34:J37)</f>
        <v>23917</v>
      </c>
      <c r="K33" s="112">
        <f>SUM(K34:K37)</f>
        <v>11642</v>
      </c>
      <c r="L33" s="112">
        <f>SUM(L34:L37)</f>
        <v>110</v>
      </c>
      <c r="M33" s="112">
        <f>SUM(M34:M37)</f>
        <v>75</v>
      </c>
    </row>
    <row r="34" spans="1:13" ht="12.75">
      <c r="A34" s="220" t="s">
        <v>57</v>
      </c>
      <c r="B34" s="221"/>
      <c r="C34" s="221"/>
      <c r="D34" s="221"/>
      <c r="E34" s="221"/>
      <c r="F34" s="221"/>
      <c r="G34" s="221"/>
      <c r="H34" s="222"/>
      <c r="I34" s="1">
        <v>138</v>
      </c>
      <c r="J34" s="7"/>
      <c r="K34" s="7"/>
      <c r="L34" s="7"/>
      <c r="M34" s="7"/>
    </row>
    <row r="35" spans="1:13" ht="12.75">
      <c r="A35" s="220" t="s">
        <v>56</v>
      </c>
      <c r="B35" s="221"/>
      <c r="C35" s="221"/>
      <c r="D35" s="221"/>
      <c r="E35" s="221"/>
      <c r="F35" s="221"/>
      <c r="G35" s="221"/>
      <c r="H35" s="222"/>
      <c r="I35" s="1">
        <v>139</v>
      </c>
      <c r="J35" s="7">
        <v>23917</v>
      </c>
      <c r="K35" s="7">
        <v>11642</v>
      </c>
      <c r="L35" s="7">
        <v>110</v>
      </c>
      <c r="M35" s="7">
        <v>75</v>
      </c>
    </row>
    <row r="36" spans="1:13" ht="12.75">
      <c r="A36" s="220" t="s">
        <v>190</v>
      </c>
      <c r="B36" s="221"/>
      <c r="C36" s="221"/>
      <c r="D36" s="221"/>
      <c r="E36" s="221"/>
      <c r="F36" s="221"/>
      <c r="G36" s="221"/>
      <c r="H36" s="222"/>
      <c r="I36" s="1">
        <v>140</v>
      </c>
      <c r="J36" s="7"/>
      <c r="K36" s="7"/>
      <c r="L36" s="7"/>
      <c r="M36" s="7"/>
    </row>
    <row r="37" spans="1:13" ht="12.75">
      <c r="A37" s="220" t="s">
        <v>58</v>
      </c>
      <c r="B37" s="221"/>
      <c r="C37" s="221"/>
      <c r="D37" s="221"/>
      <c r="E37" s="221"/>
      <c r="F37" s="221"/>
      <c r="G37" s="221"/>
      <c r="H37" s="222"/>
      <c r="I37" s="1">
        <v>141</v>
      </c>
      <c r="J37" s="7"/>
      <c r="K37" s="7"/>
      <c r="L37" s="7"/>
      <c r="M37" s="7"/>
    </row>
    <row r="38" spans="1:13" ht="12.75">
      <c r="A38" s="220" t="s">
        <v>164</v>
      </c>
      <c r="B38" s="221"/>
      <c r="C38" s="221"/>
      <c r="D38" s="221"/>
      <c r="E38" s="221"/>
      <c r="F38" s="221"/>
      <c r="G38" s="221"/>
      <c r="H38" s="222"/>
      <c r="I38" s="1">
        <v>142</v>
      </c>
      <c r="J38" s="7"/>
      <c r="K38" s="7"/>
      <c r="L38" s="7"/>
      <c r="M38" s="7"/>
    </row>
    <row r="39" spans="1:13" ht="12.75">
      <c r="A39" s="220" t="s">
        <v>165</v>
      </c>
      <c r="B39" s="221"/>
      <c r="C39" s="221"/>
      <c r="D39" s="221"/>
      <c r="E39" s="221"/>
      <c r="F39" s="221"/>
      <c r="G39" s="221"/>
      <c r="H39" s="222"/>
      <c r="I39" s="1">
        <v>143</v>
      </c>
      <c r="J39" s="7"/>
      <c r="K39" s="7"/>
      <c r="L39" s="7"/>
      <c r="M39" s="7"/>
    </row>
    <row r="40" spans="1:13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1">
        <v>144</v>
      </c>
      <c r="J40" s="7"/>
      <c r="K40" s="7"/>
      <c r="L40" s="7"/>
      <c r="M40" s="7"/>
    </row>
    <row r="41" spans="1:13" ht="12.75">
      <c r="A41" s="220" t="s">
        <v>192</v>
      </c>
      <c r="B41" s="221"/>
      <c r="C41" s="221"/>
      <c r="D41" s="221"/>
      <c r="E41" s="221"/>
      <c r="F41" s="221"/>
      <c r="G41" s="221"/>
      <c r="H41" s="222"/>
      <c r="I41" s="1">
        <v>145</v>
      </c>
      <c r="J41" s="7"/>
      <c r="K41" s="7"/>
      <c r="L41" s="7"/>
      <c r="M41" s="7"/>
    </row>
    <row r="42" spans="1:13" ht="12.75">
      <c r="A42" s="258" t="s">
        <v>181</v>
      </c>
      <c r="B42" s="259"/>
      <c r="C42" s="259"/>
      <c r="D42" s="259"/>
      <c r="E42" s="259"/>
      <c r="F42" s="259"/>
      <c r="G42" s="259"/>
      <c r="H42" s="260"/>
      <c r="I42" s="114">
        <v>146</v>
      </c>
      <c r="J42" s="112">
        <f>J7+J27+J38+J40</f>
        <v>20249178</v>
      </c>
      <c r="K42" s="112">
        <f>K7+K27+K38+K40</f>
        <v>8589856</v>
      </c>
      <c r="L42" s="112">
        <f>L7+L27+L38+L40</f>
        <v>15745782</v>
      </c>
      <c r="M42" s="112">
        <f>M7+M27+M38+M40</f>
        <v>7967493</v>
      </c>
    </row>
    <row r="43" spans="1:13" ht="12.75">
      <c r="A43" s="258" t="s">
        <v>182</v>
      </c>
      <c r="B43" s="259"/>
      <c r="C43" s="259"/>
      <c r="D43" s="259"/>
      <c r="E43" s="259"/>
      <c r="F43" s="259"/>
      <c r="G43" s="259"/>
      <c r="H43" s="260"/>
      <c r="I43" s="114">
        <v>147</v>
      </c>
      <c r="J43" s="112">
        <f>J10+J33+J39+J41</f>
        <v>19572073</v>
      </c>
      <c r="K43" s="112">
        <f>K10+K33+K39+K41</f>
        <v>8368670</v>
      </c>
      <c r="L43" s="112">
        <f>L10+L33+L39+L41</f>
        <v>15372980</v>
      </c>
      <c r="M43" s="112">
        <f>M10+M33+M39+M41</f>
        <v>7798663</v>
      </c>
    </row>
    <row r="44" spans="1:13" ht="12.75">
      <c r="A44" s="258" t="s">
        <v>202</v>
      </c>
      <c r="B44" s="259"/>
      <c r="C44" s="259"/>
      <c r="D44" s="259"/>
      <c r="E44" s="259"/>
      <c r="F44" s="259"/>
      <c r="G44" s="259"/>
      <c r="H44" s="260"/>
      <c r="I44" s="114">
        <v>148</v>
      </c>
      <c r="J44" s="112">
        <f>J42-J43</f>
        <v>677105</v>
      </c>
      <c r="K44" s="112">
        <f>K42-K43</f>
        <v>221186</v>
      </c>
      <c r="L44" s="112">
        <f>L42-L43</f>
        <v>372802</v>
      </c>
      <c r="M44" s="112">
        <f>M42-M43</f>
        <v>168830</v>
      </c>
    </row>
    <row r="45" spans="1:13" ht="12.75">
      <c r="A45" s="232" t="s">
        <v>184</v>
      </c>
      <c r="B45" s="233"/>
      <c r="C45" s="233"/>
      <c r="D45" s="233"/>
      <c r="E45" s="233"/>
      <c r="F45" s="233"/>
      <c r="G45" s="233"/>
      <c r="H45" s="234"/>
      <c r="I45" s="1">
        <v>149</v>
      </c>
      <c r="J45" s="49">
        <f>IF(J42&gt;J43,J42-J43,0)</f>
        <v>677105</v>
      </c>
      <c r="K45" s="49">
        <f>IF(K42&gt;K43,K42-K43,0)</f>
        <v>221186</v>
      </c>
      <c r="L45" s="49">
        <f>IF(L42&gt;L43,L42-L43,0)</f>
        <v>372802</v>
      </c>
      <c r="M45" s="49">
        <f>IF(M42&gt;M43,M42-M43,0)</f>
        <v>168830</v>
      </c>
    </row>
    <row r="46" spans="1:13" ht="12.75">
      <c r="A46" s="232" t="s">
        <v>185</v>
      </c>
      <c r="B46" s="233"/>
      <c r="C46" s="233"/>
      <c r="D46" s="233"/>
      <c r="E46" s="233"/>
      <c r="F46" s="233"/>
      <c r="G46" s="233"/>
      <c r="H46" s="234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20" t="s">
        <v>183</v>
      </c>
      <c r="B47" s="221"/>
      <c r="C47" s="221"/>
      <c r="D47" s="221"/>
      <c r="E47" s="221"/>
      <c r="F47" s="221"/>
      <c r="G47" s="221"/>
      <c r="H47" s="222"/>
      <c r="I47" s="1">
        <v>151</v>
      </c>
      <c r="J47" s="7"/>
      <c r="K47" s="7"/>
      <c r="L47" s="7"/>
      <c r="M47" s="7"/>
    </row>
    <row r="48" spans="1:13" ht="12.75">
      <c r="A48" s="258" t="s">
        <v>203</v>
      </c>
      <c r="B48" s="259"/>
      <c r="C48" s="259"/>
      <c r="D48" s="259"/>
      <c r="E48" s="259"/>
      <c r="F48" s="259"/>
      <c r="G48" s="259"/>
      <c r="H48" s="260"/>
      <c r="I48" s="114">
        <v>152</v>
      </c>
      <c r="J48" s="112">
        <f>J44-J47</f>
        <v>677105</v>
      </c>
      <c r="K48" s="112">
        <f>K44-K47</f>
        <v>221186</v>
      </c>
      <c r="L48" s="112">
        <f>L44-L47</f>
        <v>372802</v>
      </c>
      <c r="M48" s="112">
        <f>M44-M47</f>
        <v>168830</v>
      </c>
    </row>
    <row r="49" spans="1:13" ht="12.75">
      <c r="A49" s="232" t="s">
        <v>161</v>
      </c>
      <c r="B49" s="233"/>
      <c r="C49" s="233"/>
      <c r="D49" s="233"/>
      <c r="E49" s="233"/>
      <c r="F49" s="233"/>
      <c r="G49" s="233"/>
      <c r="H49" s="234"/>
      <c r="I49" s="1">
        <v>153</v>
      </c>
      <c r="J49" s="49">
        <f>IF(J48&gt;0,J48,0)</f>
        <v>677105</v>
      </c>
      <c r="K49" s="49">
        <f>IF(K48&gt;0,K48,0)</f>
        <v>221186</v>
      </c>
      <c r="L49" s="49">
        <f>IF(L48&gt;0,L48,0)</f>
        <v>372802</v>
      </c>
      <c r="M49" s="49">
        <f>IF(M48&gt;0,M48,0)</f>
        <v>168830</v>
      </c>
    </row>
    <row r="50" spans="1:13" ht="12.75">
      <c r="A50" s="261" t="s">
        <v>186</v>
      </c>
      <c r="B50" s="262"/>
      <c r="C50" s="262"/>
      <c r="D50" s="262"/>
      <c r="E50" s="262"/>
      <c r="F50" s="262"/>
      <c r="G50" s="262"/>
      <c r="H50" s="263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29" t="s">
        <v>277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17" t="s">
        <v>156</v>
      </c>
      <c r="B52" s="218"/>
      <c r="C52" s="218"/>
      <c r="D52" s="218"/>
      <c r="E52" s="218"/>
      <c r="F52" s="218"/>
      <c r="G52" s="218"/>
      <c r="H52" s="219"/>
      <c r="I52" s="122"/>
      <c r="J52" s="123">
        <f>J48</f>
        <v>677105</v>
      </c>
      <c r="K52" s="123">
        <f>K48</f>
        <v>221186</v>
      </c>
      <c r="L52" s="124">
        <f>L48</f>
        <v>372802</v>
      </c>
      <c r="M52" s="124">
        <f>M48</f>
        <v>168830</v>
      </c>
    </row>
    <row r="53" spans="1:13" ht="12.75">
      <c r="A53" s="265" t="s">
        <v>200</v>
      </c>
      <c r="B53" s="266"/>
      <c r="C53" s="266"/>
      <c r="D53" s="266"/>
      <c r="E53" s="266"/>
      <c r="F53" s="266"/>
      <c r="G53" s="266"/>
      <c r="H53" s="267"/>
      <c r="I53" s="1">
        <v>155</v>
      </c>
      <c r="J53" s="7"/>
      <c r="K53" s="7"/>
      <c r="L53" s="7"/>
      <c r="M53" s="7"/>
    </row>
    <row r="54" spans="1:13" ht="12.75">
      <c r="A54" s="265" t="s">
        <v>201</v>
      </c>
      <c r="B54" s="266"/>
      <c r="C54" s="266"/>
      <c r="D54" s="266"/>
      <c r="E54" s="266"/>
      <c r="F54" s="266"/>
      <c r="G54" s="266"/>
      <c r="H54" s="267"/>
      <c r="I54" s="1">
        <v>156</v>
      </c>
      <c r="J54" s="8"/>
      <c r="K54" s="8"/>
      <c r="L54" s="8"/>
      <c r="M54" s="8"/>
    </row>
    <row r="55" spans="1:13" ht="12.75" customHeight="1">
      <c r="A55" s="240" t="s">
        <v>158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</row>
    <row r="56" spans="1:13" ht="12.75">
      <c r="A56" s="217" t="s">
        <v>170</v>
      </c>
      <c r="B56" s="218"/>
      <c r="C56" s="218"/>
      <c r="D56" s="218"/>
      <c r="E56" s="218"/>
      <c r="F56" s="218"/>
      <c r="G56" s="218"/>
      <c r="H56" s="219"/>
      <c r="I56" s="9">
        <v>157</v>
      </c>
      <c r="J56" s="6">
        <f>J52</f>
        <v>677105</v>
      </c>
      <c r="K56" s="6">
        <f>K52</f>
        <v>221186</v>
      </c>
      <c r="L56" s="6">
        <f>L52</f>
        <v>372802</v>
      </c>
      <c r="M56" s="6">
        <f>M49</f>
        <v>168830</v>
      </c>
    </row>
    <row r="57" spans="1:13" ht="12.75">
      <c r="A57" s="220" t="s">
        <v>187</v>
      </c>
      <c r="B57" s="221"/>
      <c r="C57" s="221"/>
      <c r="D57" s="221"/>
      <c r="E57" s="221"/>
      <c r="F57" s="221"/>
      <c r="G57" s="221"/>
      <c r="H57" s="222"/>
      <c r="I57" s="1">
        <v>158</v>
      </c>
      <c r="J57" s="49">
        <f>SUM(J58:J64)</f>
        <v>0</v>
      </c>
      <c r="K57" s="49">
        <f>SUM(K58:K64)</f>
        <v>0</v>
      </c>
      <c r="L57" s="49">
        <f>SUM(L58:L64)</f>
        <v>0</v>
      </c>
      <c r="M57" s="49">
        <f>SUM(M58:M64)</f>
        <v>0</v>
      </c>
    </row>
    <row r="58" spans="1:13" ht="12.75">
      <c r="A58" s="220" t="s">
        <v>194</v>
      </c>
      <c r="B58" s="221"/>
      <c r="C58" s="221"/>
      <c r="D58" s="221"/>
      <c r="E58" s="221"/>
      <c r="F58" s="221"/>
      <c r="G58" s="221"/>
      <c r="H58" s="222"/>
      <c r="I58" s="1">
        <v>159</v>
      </c>
      <c r="J58" s="7"/>
      <c r="K58" s="7"/>
      <c r="L58" s="7"/>
      <c r="M58" s="7"/>
    </row>
    <row r="59" spans="1:13" ht="12.75">
      <c r="A59" s="220" t="s">
        <v>195</v>
      </c>
      <c r="B59" s="221"/>
      <c r="C59" s="221"/>
      <c r="D59" s="221"/>
      <c r="E59" s="221"/>
      <c r="F59" s="221"/>
      <c r="G59" s="221"/>
      <c r="H59" s="222"/>
      <c r="I59" s="1">
        <v>160</v>
      </c>
      <c r="J59" s="7"/>
      <c r="K59" s="7"/>
      <c r="L59" s="7"/>
      <c r="M59" s="7"/>
    </row>
    <row r="60" spans="1:13" ht="12.75">
      <c r="A60" s="220" t="s">
        <v>39</v>
      </c>
      <c r="B60" s="221"/>
      <c r="C60" s="221"/>
      <c r="D60" s="221"/>
      <c r="E60" s="221"/>
      <c r="F60" s="221"/>
      <c r="G60" s="221"/>
      <c r="H60" s="222"/>
      <c r="I60" s="1">
        <v>161</v>
      </c>
      <c r="J60" s="7"/>
      <c r="K60" s="7"/>
      <c r="L60" s="7"/>
      <c r="M60" s="7"/>
    </row>
    <row r="61" spans="1:13" ht="12.75">
      <c r="A61" s="220" t="s">
        <v>196</v>
      </c>
      <c r="B61" s="221"/>
      <c r="C61" s="221"/>
      <c r="D61" s="221"/>
      <c r="E61" s="221"/>
      <c r="F61" s="221"/>
      <c r="G61" s="221"/>
      <c r="H61" s="222"/>
      <c r="I61" s="1">
        <v>162</v>
      </c>
      <c r="J61" s="7"/>
      <c r="K61" s="7"/>
      <c r="L61" s="7"/>
      <c r="M61" s="7"/>
    </row>
    <row r="62" spans="1:13" ht="12.75">
      <c r="A62" s="220" t="s">
        <v>197</v>
      </c>
      <c r="B62" s="221"/>
      <c r="C62" s="221"/>
      <c r="D62" s="221"/>
      <c r="E62" s="221"/>
      <c r="F62" s="221"/>
      <c r="G62" s="221"/>
      <c r="H62" s="222"/>
      <c r="I62" s="1">
        <v>163</v>
      </c>
      <c r="J62" s="7"/>
      <c r="K62" s="7"/>
      <c r="L62" s="7"/>
      <c r="M62" s="7"/>
    </row>
    <row r="63" spans="1:13" ht="12.75">
      <c r="A63" s="220" t="s">
        <v>198</v>
      </c>
      <c r="B63" s="221"/>
      <c r="C63" s="221"/>
      <c r="D63" s="221"/>
      <c r="E63" s="221"/>
      <c r="F63" s="221"/>
      <c r="G63" s="221"/>
      <c r="H63" s="222"/>
      <c r="I63" s="1">
        <v>164</v>
      </c>
      <c r="J63" s="7"/>
      <c r="K63" s="7"/>
      <c r="L63" s="7"/>
      <c r="M63" s="7"/>
    </row>
    <row r="64" spans="1:13" ht="12.75">
      <c r="A64" s="220" t="s">
        <v>199</v>
      </c>
      <c r="B64" s="221"/>
      <c r="C64" s="221"/>
      <c r="D64" s="221"/>
      <c r="E64" s="221"/>
      <c r="F64" s="221"/>
      <c r="G64" s="221"/>
      <c r="H64" s="222"/>
      <c r="I64" s="1">
        <v>165</v>
      </c>
      <c r="J64" s="7"/>
      <c r="K64" s="7"/>
      <c r="L64" s="7"/>
      <c r="M64" s="7"/>
    </row>
    <row r="65" spans="1:13" ht="12.75">
      <c r="A65" s="220" t="s">
        <v>188</v>
      </c>
      <c r="B65" s="221"/>
      <c r="C65" s="221"/>
      <c r="D65" s="221"/>
      <c r="E65" s="221"/>
      <c r="F65" s="221"/>
      <c r="G65" s="221"/>
      <c r="H65" s="222"/>
      <c r="I65" s="1">
        <v>166</v>
      </c>
      <c r="J65" s="7"/>
      <c r="K65" s="7"/>
      <c r="L65" s="7"/>
      <c r="M65" s="7"/>
    </row>
    <row r="66" spans="1:13" ht="12.75">
      <c r="A66" s="220" t="s">
        <v>162</v>
      </c>
      <c r="B66" s="221"/>
      <c r="C66" s="221"/>
      <c r="D66" s="221"/>
      <c r="E66" s="221"/>
      <c r="F66" s="221"/>
      <c r="G66" s="221"/>
      <c r="H66" s="222"/>
      <c r="I66" s="1">
        <v>167</v>
      </c>
      <c r="J66" s="49">
        <f>J57-J65</f>
        <v>0</v>
      </c>
      <c r="K66" s="49">
        <f>K57-K65</f>
        <v>0</v>
      </c>
      <c r="L66" s="49">
        <f>L57-L65</f>
        <v>0</v>
      </c>
      <c r="M66" s="49">
        <f>M57-M65</f>
        <v>0</v>
      </c>
    </row>
    <row r="67" spans="1:13" ht="12.75">
      <c r="A67" s="220" t="s">
        <v>163</v>
      </c>
      <c r="B67" s="221"/>
      <c r="C67" s="221"/>
      <c r="D67" s="221"/>
      <c r="E67" s="221"/>
      <c r="F67" s="221"/>
      <c r="G67" s="221"/>
      <c r="H67" s="222"/>
      <c r="I67" s="1">
        <v>168</v>
      </c>
      <c r="J67" s="55">
        <f>J56+J66</f>
        <v>677105</v>
      </c>
      <c r="K67" s="55">
        <f>K56+K66</f>
        <v>221186</v>
      </c>
      <c r="L67" s="55">
        <f>L56+L66</f>
        <v>372802</v>
      </c>
      <c r="M67" s="55">
        <f>M56+M66</f>
        <v>168830</v>
      </c>
    </row>
    <row r="68" spans="1:13" ht="12.75" customHeight="1">
      <c r="A68" s="271" t="s">
        <v>278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</row>
    <row r="69" spans="1:13" ht="12.75" customHeight="1">
      <c r="A69" s="273" t="s">
        <v>157</v>
      </c>
      <c r="B69" s="274"/>
      <c r="C69" s="274"/>
      <c r="D69" s="274"/>
      <c r="E69" s="274"/>
      <c r="F69" s="274"/>
      <c r="G69" s="274"/>
      <c r="H69" s="274"/>
      <c r="I69" s="274"/>
      <c r="J69" s="274"/>
      <c r="K69" s="274"/>
      <c r="L69" s="274"/>
      <c r="M69" s="274"/>
    </row>
    <row r="70" spans="1:13" ht="12.75">
      <c r="A70" s="265" t="s">
        <v>200</v>
      </c>
      <c r="B70" s="266"/>
      <c r="C70" s="266"/>
      <c r="D70" s="266"/>
      <c r="E70" s="266"/>
      <c r="F70" s="266"/>
      <c r="G70" s="266"/>
      <c r="H70" s="267"/>
      <c r="I70" s="1">
        <v>169</v>
      </c>
      <c r="J70" s="7"/>
      <c r="K70" s="7"/>
      <c r="L70" s="7"/>
      <c r="M70" s="7"/>
    </row>
    <row r="71" spans="1:13" ht="12.75">
      <c r="A71" s="268" t="s">
        <v>201</v>
      </c>
      <c r="B71" s="269"/>
      <c r="C71" s="269"/>
      <c r="D71" s="269"/>
      <c r="E71" s="269"/>
      <c r="F71" s="269"/>
      <c r="G71" s="269"/>
      <c r="H71" s="270"/>
      <c r="I71" s="4">
        <v>170</v>
      </c>
      <c r="J71" s="8"/>
      <c r="K71" s="8"/>
      <c r="L71" s="8"/>
      <c r="M71" s="8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K36:K41 K22:M22 K27:M27 K33:M33 K23 L23:L26 J7:M10 L34:L41 K34 J12:M21 M28:M30 K28:L32 J22:J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ignoredErrors>
    <ignoredError sqref="J16:K16 L16:M16" formulaRange="1"/>
    <ignoredError sqref="J56:M5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1">
      <selection activeCell="P24" sqref="P24"/>
    </sheetView>
  </sheetViews>
  <sheetFormatPr defaultColWidth="9.140625" defaultRowHeight="12.75"/>
  <cols>
    <col min="1" max="10" width="9.140625" style="48" customWidth="1"/>
    <col min="11" max="11" width="10.00390625" style="48" customWidth="1"/>
    <col min="12" max="16384" width="9.140625" style="48" customWidth="1"/>
  </cols>
  <sheetData>
    <row r="1" spans="1:11" ht="12.75" customHeight="1">
      <c r="A1" s="275" t="s">
        <v>136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310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7" t="s">
        <v>297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33.75">
      <c r="A4" s="280" t="s">
        <v>50</v>
      </c>
      <c r="B4" s="280"/>
      <c r="C4" s="280"/>
      <c r="D4" s="280"/>
      <c r="E4" s="280"/>
      <c r="F4" s="280"/>
      <c r="G4" s="280"/>
      <c r="H4" s="280"/>
      <c r="I4" s="58" t="s">
        <v>245</v>
      </c>
      <c r="J4" s="59" t="s">
        <v>283</v>
      </c>
      <c r="K4" s="59" t="s">
        <v>284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0">
        <v>2</v>
      </c>
      <c r="J5" s="61" t="s">
        <v>248</v>
      </c>
      <c r="K5" s="61" t="s">
        <v>249</v>
      </c>
    </row>
    <row r="6" spans="1:12" ht="12.75">
      <c r="A6" s="229" t="s">
        <v>130</v>
      </c>
      <c r="B6" s="264"/>
      <c r="C6" s="264"/>
      <c r="D6" s="264"/>
      <c r="E6" s="264"/>
      <c r="F6" s="264"/>
      <c r="G6" s="264"/>
      <c r="H6" s="264"/>
      <c r="I6" s="282"/>
      <c r="J6" s="282"/>
      <c r="K6" s="282"/>
      <c r="L6" s="125"/>
    </row>
    <row r="7" spans="1:12" ht="12.75">
      <c r="A7" s="223" t="s">
        <v>34</v>
      </c>
      <c r="B7" s="224"/>
      <c r="C7" s="224"/>
      <c r="D7" s="224"/>
      <c r="E7" s="224"/>
      <c r="F7" s="224"/>
      <c r="G7" s="224"/>
      <c r="H7" s="224"/>
      <c r="I7" s="1">
        <v>1</v>
      </c>
      <c r="J7" s="6">
        <v>677105</v>
      </c>
      <c r="K7" s="6">
        <v>372802</v>
      </c>
      <c r="L7" s="125"/>
    </row>
    <row r="8" spans="1:12" ht="12.75">
      <c r="A8" s="223" t="s">
        <v>35</v>
      </c>
      <c r="B8" s="224"/>
      <c r="C8" s="224"/>
      <c r="D8" s="224"/>
      <c r="E8" s="224"/>
      <c r="F8" s="224"/>
      <c r="G8" s="224"/>
      <c r="H8" s="224"/>
      <c r="I8" s="1">
        <v>2</v>
      </c>
      <c r="J8" s="7">
        <v>1086035</v>
      </c>
      <c r="K8" s="7">
        <v>260732</v>
      </c>
      <c r="L8" s="125"/>
    </row>
    <row r="9" spans="1:12" ht="12.75">
      <c r="A9" s="223" t="s">
        <v>36</v>
      </c>
      <c r="B9" s="224"/>
      <c r="C9" s="224"/>
      <c r="D9" s="224"/>
      <c r="E9" s="224"/>
      <c r="F9" s="224"/>
      <c r="G9" s="224"/>
      <c r="H9" s="224"/>
      <c r="I9" s="1">
        <v>3</v>
      </c>
      <c r="J9" s="7">
        <v>5470739</v>
      </c>
      <c r="K9" s="7"/>
      <c r="L9" s="125"/>
    </row>
    <row r="10" spans="1:12" ht="12.75">
      <c r="A10" s="223" t="s">
        <v>37</v>
      </c>
      <c r="B10" s="224"/>
      <c r="C10" s="224"/>
      <c r="D10" s="224"/>
      <c r="E10" s="224"/>
      <c r="F10" s="224"/>
      <c r="G10" s="224"/>
      <c r="H10" s="224"/>
      <c r="I10" s="1">
        <v>4</v>
      </c>
      <c r="J10" s="7"/>
      <c r="K10" s="7">
        <v>3392216</v>
      </c>
      <c r="L10" s="125"/>
    </row>
    <row r="11" spans="1:12" ht="12.75">
      <c r="A11" s="223" t="s">
        <v>38</v>
      </c>
      <c r="B11" s="224"/>
      <c r="C11" s="224"/>
      <c r="D11" s="224"/>
      <c r="E11" s="224"/>
      <c r="F11" s="224"/>
      <c r="G11" s="224"/>
      <c r="H11" s="224"/>
      <c r="I11" s="1">
        <v>5</v>
      </c>
      <c r="J11" s="7"/>
      <c r="K11" s="7"/>
      <c r="L11" s="125"/>
    </row>
    <row r="12" spans="1:12" ht="12.75">
      <c r="A12" s="223" t="s">
        <v>42</v>
      </c>
      <c r="B12" s="224"/>
      <c r="C12" s="224"/>
      <c r="D12" s="224"/>
      <c r="E12" s="224"/>
      <c r="F12" s="224"/>
      <c r="G12" s="224"/>
      <c r="H12" s="224"/>
      <c r="I12" s="1">
        <v>6</v>
      </c>
      <c r="J12" s="7"/>
      <c r="K12" s="7">
        <v>7107</v>
      </c>
      <c r="L12" s="126"/>
    </row>
    <row r="13" spans="1:12" ht="12.75">
      <c r="A13" s="220" t="s">
        <v>131</v>
      </c>
      <c r="B13" s="221"/>
      <c r="C13" s="221"/>
      <c r="D13" s="221"/>
      <c r="E13" s="221"/>
      <c r="F13" s="221"/>
      <c r="G13" s="221"/>
      <c r="H13" s="221"/>
      <c r="I13" s="1">
        <v>7</v>
      </c>
      <c r="J13" s="57">
        <f>SUM(J7:J12)</f>
        <v>7233879</v>
      </c>
      <c r="K13" s="57">
        <f>SUM(K7:K12)</f>
        <v>4032857</v>
      </c>
      <c r="L13" s="125"/>
    </row>
    <row r="14" spans="1:12" ht="12.75">
      <c r="A14" s="223" t="s">
        <v>43</v>
      </c>
      <c r="B14" s="224"/>
      <c r="C14" s="224"/>
      <c r="D14" s="224"/>
      <c r="E14" s="224"/>
      <c r="F14" s="224"/>
      <c r="G14" s="224"/>
      <c r="H14" s="224"/>
      <c r="I14" s="1">
        <v>8</v>
      </c>
      <c r="J14" s="7"/>
      <c r="K14" s="7">
        <v>1274017</v>
      </c>
      <c r="L14" s="125"/>
    </row>
    <row r="15" spans="1:12" ht="12.75">
      <c r="A15" s="223" t="s">
        <v>44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996774</v>
      </c>
      <c r="K15" s="7"/>
      <c r="L15" s="125"/>
    </row>
    <row r="16" spans="1:12" ht="12.75">
      <c r="A16" s="223" t="s">
        <v>45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>
        <v>61206</v>
      </c>
      <c r="K16" s="7">
        <v>460745</v>
      </c>
      <c r="L16" s="125"/>
    </row>
    <row r="17" spans="1:12" ht="12.75">
      <c r="A17" s="223" t="s">
        <v>46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150854</v>
      </c>
      <c r="K17" s="7">
        <v>14891198</v>
      </c>
      <c r="L17" s="126"/>
    </row>
    <row r="18" spans="1:12" ht="12.75">
      <c r="A18" s="220" t="s">
        <v>132</v>
      </c>
      <c r="B18" s="221"/>
      <c r="C18" s="221"/>
      <c r="D18" s="221"/>
      <c r="E18" s="221"/>
      <c r="F18" s="221"/>
      <c r="G18" s="221"/>
      <c r="H18" s="221"/>
      <c r="I18" s="1">
        <v>12</v>
      </c>
      <c r="J18" s="49">
        <f>SUM(J14:J17)</f>
        <v>1208834</v>
      </c>
      <c r="K18" s="49">
        <f>SUM(K14:K17)</f>
        <v>16625960</v>
      </c>
      <c r="L18" s="126"/>
    </row>
    <row r="19" spans="1:12" ht="12.75">
      <c r="A19" s="220" t="s">
        <v>30</v>
      </c>
      <c r="B19" s="221"/>
      <c r="C19" s="221"/>
      <c r="D19" s="221"/>
      <c r="E19" s="221"/>
      <c r="F19" s="221"/>
      <c r="G19" s="221"/>
      <c r="H19" s="221"/>
      <c r="I19" s="1">
        <v>13</v>
      </c>
      <c r="J19" s="57">
        <f>IF(J13&gt;J18,J13-J18,0)</f>
        <v>6025045</v>
      </c>
      <c r="K19" s="49">
        <f>IF(K13&gt;K18,K13-K18,0)</f>
        <v>0</v>
      </c>
      <c r="L19" s="126"/>
    </row>
    <row r="20" spans="1:11" ht="12.75">
      <c r="A20" s="220" t="s">
        <v>31</v>
      </c>
      <c r="B20" s="221"/>
      <c r="C20" s="221"/>
      <c r="D20" s="221"/>
      <c r="E20" s="221"/>
      <c r="F20" s="221"/>
      <c r="G20" s="221"/>
      <c r="H20" s="221"/>
      <c r="I20" s="1">
        <v>14</v>
      </c>
      <c r="J20" s="57">
        <f>IF(J18&gt;J13,J18-J13,0)</f>
        <v>0</v>
      </c>
      <c r="K20" s="55">
        <f>IF(K18&gt;K13,K18-K13,0)</f>
        <v>12593103</v>
      </c>
    </row>
    <row r="21" spans="1:11" ht="12.75">
      <c r="A21" s="229" t="s">
        <v>133</v>
      </c>
      <c r="B21" s="264"/>
      <c r="C21" s="264"/>
      <c r="D21" s="264"/>
      <c r="E21" s="264"/>
      <c r="F21" s="264"/>
      <c r="G21" s="264"/>
      <c r="H21" s="264"/>
      <c r="I21" s="282"/>
      <c r="J21" s="282"/>
      <c r="K21" s="283"/>
    </row>
    <row r="22" spans="1:13" ht="12.75">
      <c r="A22" s="223" t="s">
        <v>147</v>
      </c>
      <c r="B22" s="224"/>
      <c r="C22" s="224"/>
      <c r="D22" s="224"/>
      <c r="E22" s="224"/>
      <c r="F22" s="224"/>
      <c r="G22" s="224"/>
      <c r="H22" s="224"/>
      <c r="I22" s="1">
        <v>15</v>
      </c>
      <c r="J22" s="7"/>
      <c r="K22" s="7"/>
      <c r="M22" s="125"/>
    </row>
    <row r="23" spans="1:13" ht="12.75">
      <c r="A23" s="223" t="s">
        <v>148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  <c r="M23" s="125"/>
    </row>
    <row r="24" spans="1:13" ht="12.75">
      <c r="A24" s="223" t="s">
        <v>149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  <c r="M24" s="125"/>
    </row>
    <row r="25" spans="1:13" ht="12.75">
      <c r="A25" s="223" t="s">
        <v>150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  <c r="M25" s="125"/>
    </row>
    <row r="26" spans="1:13" ht="12.75">
      <c r="A26" s="223" t="s">
        <v>151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>
        <v>45989869</v>
      </c>
      <c r="M26" s="125"/>
    </row>
    <row r="27" spans="1:13" ht="12.75">
      <c r="A27" s="220" t="s">
        <v>137</v>
      </c>
      <c r="B27" s="221"/>
      <c r="C27" s="221"/>
      <c r="D27" s="221"/>
      <c r="E27" s="221"/>
      <c r="F27" s="221"/>
      <c r="G27" s="221"/>
      <c r="H27" s="221"/>
      <c r="I27" s="1">
        <v>20</v>
      </c>
      <c r="J27" s="57">
        <f>SUM(J22:J26)</f>
        <v>0</v>
      </c>
      <c r="K27" s="49">
        <f>SUM(K22:K26)</f>
        <v>45989869</v>
      </c>
      <c r="M27" s="126"/>
    </row>
    <row r="28" spans="1:13" ht="12.75">
      <c r="A28" s="223" t="s">
        <v>101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/>
      <c r="K28" s="7"/>
      <c r="M28" s="125"/>
    </row>
    <row r="29" spans="1:13" ht="12.75">
      <c r="A29" s="223" t="s">
        <v>102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  <c r="M29" s="125"/>
    </row>
    <row r="30" spans="1:13" ht="12.75">
      <c r="A30" s="223" t="s">
        <v>10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  <c r="M30" s="125"/>
    </row>
    <row r="31" spans="1:13" ht="12.75">
      <c r="A31" s="220" t="s">
        <v>2</v>
      </c>
      <c r="B31" s="221"/>
      <c r="C31" s="221"/>
      <c r="D31" s="221"/>
      <c r="E31" s="221"/>
      <c r="F31" s="221"/>
      <c r="G31" s="221"/>
      <c r="H31" s="221"/>
      <c r="I31" s="1">
        <v>24</v>
      </c>
      <c r="J31" s="57">
        <f>SUM(J28:J30)</f>
        <v>0</v>
      </c>
      <c r="K31" s="49">
        <f>SUM(K28:K30)</f>
        <v>0</v>
      </c>
      <c r="M31" s="126"/>
    </row>
    <row r="32" spans="1:13" ht="23.25" customHeight="1">
      <c r="A32" s="220" t="s">
        <v>32</v>
      </c>
      <c r="B32" s="221"/>
      <c r="C32" s="221"/>
      <c r="D32" s="221"/>
      <c r="E32" s="221"/>
      <c r="F32" s="221"/>
      <c r="G32" s="221"/>
      <c r="H32" s="221"/>
      <c r="I32" s="1">
        <v>25</v>
      </c>
      <c r="J32" s="57">
        <f>IF(J27&gt;J31,J27-J31,0)</f>
        <v>0</v>
      </c>
      <c r="K32" s="49">
        <f>IF(K27&gt;K31,K27-K31,0)</f>
        <v>45989869</v>
      </c>
      <c r="M32" s="126"/>
    </row>
    <row r="33" spans="1:13" ht="25.5" customHeight="1">
      <c r="A33" s="220" t="s">
        <v>33</v>
      </c>
      <c r="B33" s="221"/>
      <c r="C33" s="221"/>
      <c r="D33" s="221"/>
      <c r="E33" s="221"/>
      <c r="F33" s="221"/>
      <c r="G33" s="221"/>
      <c r="H33" s="221"/>
      <c r="I33" s="1">
        <v>26</v>
      </c>
      <c r="J33" s="57">
        <f>IF(J31&gt;J27,J31-J27,0)</f>
        <v>0</v>
      </c>
      <c r="K33" s="49">
        <f>IF(K31&gt;K27,K31-K27,0)</f>
        <v>0</v>
      </c>
      <c r="M33" s="126"/>
    </row>
    <row r="34" spans="1:11" ht="12.75">
      <c r="A34" s="229" t="s">
        <v>134</v>
      </c>
      <c r="B34" s="264"/>
      <c r="C34" s="264"/>
      <c r="D34" s="264"/>
      <c r="E34" s="264"/>
      <c r="F34" s="264"/>
      <c r="G34" s="264"/>
      <c r="H34" s="264"/>
      <c r="I34" s="282"/>
      <c r="J34" s="282"/>
      <c r="K34" s="283"/>
    </row>
    <row r="35" spans="1:13" ht="12.75">
      <c r="A35" s="223" t="s">
        <v>143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  <c r="M35" s="125"/>
    </row>
    <row r="36" spans="1:13" ht="12.75">
      <c r="A36" s="223" t="s">
        <v>23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  <c r="M36" s="125"/>
    </row>
    <row r="37" spans="1:13" ht="12.75">
      <c r="A37" s="223" t="s">
        <v>24</v>
      </c>
      <c r="B37" s="224"/>
      <c r="C37" s="224"/>
      <c r="D37" s="224"/>
      <c r="E37" s="224"/>
      <c r="F37" s="224"/>
      <c r="G37" s="224"/>
      <c r="H37" s="224"/>
      <c r="I37" s="1">
        <v>29</v>
      </c>
      <c r="J37" s="7">
        <v>6126</v>
      </c>
      <c r="K37" s="7"/>
      <c r="M37" s="125"/>
    </row>
    <row r="38" spans="1:13" ht="12.75">
      <c r="A38" s="220" t="s">
        <v>59</v>
      </c>
      <c r="B38" s="221"/>
      <c r="C38" s="221"/>
      <c r="D38" s="221"/>
      <c r="E38" s="221"/>
      <c r="F38" s="221"/>
      <c r="G38" s="221"/>
      <c r="H38" s="221"/>
      <c r="I38" s="1">
        <v>30</v>
      </c>
      <c r="J38" s="57">
        <f>SUM(J35:J37)</f>
        <v>6126</v>
      </c>
      <c r="K38" s="49">
        <f>SUM(K35:K37)</f>
        <v>0</v>
      </c>
      <c r="M38" s="126"/>
    </row>
    <row r="39" spans="1:13" ht="12.75">
      <c r="A39" s="223" t="s">
        <v>25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/>
      <c r="K39" s="7"/>
      <c r="M39" s="127"/>
    </row>
    <row r="40" spans="1:11" ht="12.75">
      <c r="A40" s="223" t="s">
        <v>26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27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28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29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4467705</v>
      </c>
      <c r="K43" s="7">
        <v>35183863</v>
      </c>
    </row>
    <row r="44" spans="1:11" ht="12.75">
      <c r="A44" s="220" t="s">
        <v>60</v>
      </c>
      <c r="B44" s="221"/>
      <c r="C44" s="221"/>
      <c r="D44" s="221"/>
      <c r="E44" s="221"/>
      <c r="F44" s="221"/>
      <c r="G44" s="221"/>
      <c r="H44" s="221"/>
      <c r="I44" s="1">
        <v>36</v>
      </c>
      <c r="J44" s="57">
        <f>SUM(J39:J43)</f>
        <v>4467705</v>
      </c>
      <c r="K44" s="49">
        <f>SUM(K39:K43)</f>
        <v>35183863</v>
      </c>
    </row>
    <row r="45" spans="1:11" ht="21.75" customHeight="1">
      <c r="A45" s="220" t="s">
        <v>11</v>
      </c>
      <c r="B45" s="221"/>
      <c r="C45" s="221"/>
      <c r="D45" s="221"/>
      <c r="E45" s="221"/>
      <c r="F45" s="221"/>
      <c r="G45" s="221"/>
      <c r="H45" s="221"/>
      <c r="I45" s="1">
        <v>37</v>
      </c>
      <c r="J45" s="57">
        <f>IF(J38&gt;J44,J38-J44,0)</f>
        <v>0</v>
      </c>
      <c r="K45" s="49">
        <f>IF(K38&gt;K44,K38-K44,0)</f>
        <v>0</v>
      </c>
    </row>
    <row r="46" spans="1:11" ht="21.75" customHeight="1">
      <c r="A46" s="220" t="s">
        <v>12</v>
      </c>
      <c r="B46" s="221"/>
      <c r="C46" s="221"/>
      <c r="D46" s="221"/>
      <c r="E46" s="221"/>
      <c r="F46" s="221"/>
      <c r="G46" s="221"/>
      <c r="H46" s="221"/>
      <c r="I46" s="1">
        <v>38</v>
      </c>
      <c r="J46" s="57">
        <f>IF(J44&gt;J38,J44-J38,0)</f>
        <v>4461579</v>
      </c>
      <c r="K46" s="49">
        <f>IF(K44&gt;K38,K44-K38,0)</f>
        <v>35183863</v>
      </c>
    </row>
    <row r="47" spans="1:11" ht="12.75">
      <c r="A47" s="223" t="s">
        <v>61</v>
      </c>
      <c r="B47" s="224"/>
      <c r="C47" s="224"/>
      <c r="D47" s="224"/>
      <c r="E47" s="224"/>
      <c r="F47" s="224"/>
      <c r="G47" s="224"/>
      <c r="H47" s="224"/>
      <c r="I47" s="1">
        <v>39</v>
      </c>
      <c r="J47" s="57">
        <f>IF(J19-J20+J32-J33+J45-J46&gt;0,J19-J20+J32-J33+J45-J46,0)</f>
        <v>1563466</v>
      </c>
      <c r="K47" s="49">
        <f>IF(K19-K20+K32-K33+K45-K46&gt;0,K19-K20+K32-K33+K45-K46,0)</f>
        <v>0</v>
      </c>
    </row>
    <row r="48" spans="1:11" ht="12.75">
      <c r="A48" s="223" t="s">
        <v>62</v>
      </c>
      <c r="B48" s="224"/>
      <c r="C48" s="224"/>
      <c r="D48" s="224"/>
      <c r="E48" s="224"/>
      <c r="F48" s="224"/>
      <c r="G48" s="224"/>
      <c r="H48" s="224"/>
      <c r="I48" s="1">
        <v>40</v>
      </c>
      <c r="J48" s="57">
        <f>IF(J20-J19+J33-J32+J46-J45&gt;0,J20-J19+J33-J32+J46-J45,0)</f>
        <v>0</v>
      </c>
      <c r="K48" s="49">
        <f>IF(K20-K19+K33-K32+K46-K45&gt;0,K20-K19+K33-K32+K46-K45,0)</f>
        <v>1787097</v>
      </c>
    </row>
    <row r="49" spans="1:11" ht="12.75">
      <c r="A49" s="284" t="s">
        <v>135</v>
      </c>
      <c r="B49" s="285"/>
      <c r="C49" s="285"/>
      <c r="D49" s="285"/>
      <c r="E49" s="285"/>
      <c r="F49" s="285"/>
      <c r="G49" s="285"/>
      <c r="H49" s="285"/>
      <c r="I49" s="114">
        <v>41</v>
      </c>
      <c r="J49" s="116">
        <v>994181</v>
      </c>
      <c r="K49" s="117">
        <v>3563362</v>
      </c>
    </row>
    <row r="50" spans="1:11" ht="12.75">
      <c r="A50" s="223" t="s">
        <v>144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>
        <v>1563466</v>
      </c>
      <c r="K50" s="7"/>
    </row>
    <row r="51" spans="1:11" ht="12.75">
      <c r="A51" s="223" t="s">
        <v>145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/>
      <c r="K51" s="7">
        <v>1787097</v>
      </c>
    </row>
    <row r="52" spans="1:11" ht="12.75">
      <c r="A52" s="286" t="s">
        <v>146</v>
      </c>
      <c r="B52" s="287"/>
      <c r="C52" s="287"/>
      <c r="D52" s="287"/>
      <c r="E52" s="287"/>
      <c r="F52" s="287"/>
      <c r="G52" s="287"/>
      <c r="H52" s="287"/>
      <c r="I52" s="118">
        <v>44</v>
      </c>
      <c r="J52" s="119">
        <f>J49+J50-J51</f>
        <v>2557647</v>
      </c>
      <c r="K52" s="120">
        <v>1776265</v>
      </c>
    </row>
  </sheetData>
  <sheetProtection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2">
    <dataValidation type="whole" operator="greaterThanOrEqual" allowBlank="1" showInputMessage="1" showErrorMessage="1" errorTitle="Pogrešan unos" error="Mogu se unijeti samo cjelobrojne pozitivne vrijednosti." sqref="J31:K33 J52:K52 J44:K48 J38:K38 J27:K27 J18:K20 L12 L17:L19 M27 M31:M33 M38 J13:K13">
      <formula1>0</formula1>
    </dataValidation>
    <dataValidation type="whole" operator="notEqual" allowBlank="1" showInputMessage="1" showErrorMessage="1" errorTitle="Pogrešan unos" error="Mogu se unijeti samo cjelobrojne vrijednosti." sqref="J49:K51 J39:K43 J14:K17 J28:K30 J7:K12 J22:K26 L13:L16 L6:L11 M28:M30 M22:M26 M35:M37 J35:K37 M39">
      <formula1>9999999998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="125" zoomScaleSheetLayoutView="125" zoomScalePageLayoutView="0" workbookViewId="0" topLeftCell="A1">
      <selection activeCell="N16" sqref="N16"/>
    </sheetView>
  </sheetViews>
  <sheetFormatPr defaultColWidth="9.140625" defaultRowHeight="12.75"/>
  <cols>
    <col min="1" max="4" width="9.140625" style="133" customWidth="1"/>
    <col min="5" max="5" width="10.421875" style="133" bestFit="1" customWidth="1"/>
    <col min="6" max="9" width="9.140625" style="133" customWidth="1"/>
    <col min="10" max="10" width="9.57421875" style="133" customWidth="1"/>
    <col min="11" max="11" width="10.57421875" style="133" customWidth="1"/>
    <col min="12" max="16384" width="9.140625" style="133" customWidth="1"/>
  </cols>
  <sheetData>
    <row r="1" spans="1:12" ht="12.75">
      <c r="A1" s="288" t="s">
        <v>246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132"/>
    </row>
    <row r="2" spans="1:12" ht="15.75">
      <c r="A2" s="38"/>
      <c r="B2" s="131"/>
      <c r="C2" s="290" t="s">
        <v>247</v>
      </c>
      <c r="D2" s="290"/>
      <c r="E2" s="62">
        <v>43101</v>
      </c>
      <c r="F2" s="39" t="s">
        <v>216</v>
      </c>
      <c r="G2" s="291">
        <v>43281</v>
      </c>
      <c r="H2" s="292"/>
      <c r="I2" s="131"/>
      <c r="J2" s="131"/>
      <c r="K2" s="131"/>
      <c r="L2" s="134"/>
    </row>
    <row r="3" spans="1:11" ht="23.25">
      <c r="A3" s="293" t="s">
        <v>50</v>
      </c>
      <c r="B3" s="293"/>
      <c r="C3" s="293"/>
      <c r="D3" s="293"/>
      <c r="E3" s="293"/>
      <c r="F3" s="293"/>
      <c r="G3" s="293"/>
      <c r="H3" s="293"/>
      <c r="I3" s="65" t="s">
        <v>270</v>
      </c>
      <c r="J3" s="66" t="s">
        <v>124</v>
      </c>
      <c r="K3" s="66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68">
        <v>2</v>
      </c>
      <c r="J4" s="67" t="s">
        <v>248</v>
      </c>
      <c r="K4" s="67" t="s">
        <v>249</v>
      </c>
    </row>
    <row r="5" spans="1:12" ht="12.75">
      <c r="A5" s="295" t="s">
        <v>250</v>
      </c>
      <c r="B5" s="296"/>
      <c r="C5" s="296"/>
      <c r="D5" s="296"/>
      <c r="E5" s="296"/>
      <c r="F5" s="296"/>
      <c r="G5" s="296"/>
      <c r="H5" s="296"/>
      <c r="I5" s="40">
        <v>1</v>
      </c>
      <c r="J5" s="41">
        <v>141893670</v>
      </c>
      <c r="K5" s="41">
        <v>141893670</v>
      </c>
      <c r="L5" s="125"/>
    </row>
    <row r="6" spans="1:18" ht="12.75">
      <c r="A6" s="295" t="s">
        <v>251</v>
      </c>
      <c r="B6" s="296"/>
      <c r="C6" s="296"/>
      <c r="D6" s="296"/>
      <c r="E6" s="296"/>
      <c r="F6" s="296"/>
      <c r="G6" s="296"/>
      <c r="H6" s="296"/>
      <c r="I6" s="40">
        <v>2</v>
      </c>
      <c r="J6" s="42"/>
      <c r="K6" s="42"/>
      <c r="L6" s="125"/>
      <c r="R6" s="135" t="s">
        <v>299</v>
      </c>
    </row>
    <row r="7" spans="1:12" ht="12.75">
      <c r="A7" s="295" t="s">
        <v>252</v>
      </c>
      <c r="B7" s="296"/>
      <c r="C7" s="296"/>
      <c r="D7" s="296"/>
      <c r="E7" s="296"/>
      <c r="F7" s="296"/>
      <c r="G7" s="296"/>
      <c r="H7" s="296"/>
      <c r="I7" s="40">
        <v>3</v>
      </c>
      <c r="J7" s="42">
        <v>27832</v>
      </c>
      <c r="K7" s="42">
        <v>27832</v>
      </c>
      <c r="L7" s="125"/>
    </row>
    <row r="8" spans="1:12" ht="12.75">
      <c r="A8" s="295" t="s">
        <v>253</v>
      </c>
      <c r="B8" s="296"/>
      <c r="C8" s="296"/>
      <c r="D8" s="296"/>
      <c r="E8" s="296"/>
      <c r="F8" s="296"/>
      <c r="G8" s="296"/>
      <c r="H8" s="296"/>
      <c r="I8" s="40">
        <v>4</v>
      </c>
      <c r="J8" s="42">
        <v>-35379901</v>
      </c>
      <c r="K8" s="42">
        <v>-104233535</v>
      </c>
      <c r="L8" s="125"/>
    </row>
    <row r="9" spans="1:12" ht="12.75">
      <c r="A9" s="295" t="s">
        <v>254</v>
      </c>
      <c r="B9" s="296"/>
      <c r="C9" s="296"/>
      <c r="D9" s="296"/>
      <c r="E9" s="296"/>
      <c r="F9" s="296"/>
      <c r="G9" s="296"/>
      <c r="H9" s="296"/>
      <c r="I9" s="40">
        <v>5</v>
      </c>
      <c r="J9" s="42">
        <v>677105</v>
      </c>
      <c r="K9" s="42">
        <v>372802</v>
      </c>
      <c r="L9" s="125"/>
    </row>
    <row r="10" spans="1:12" ht="12.75">
      <c r="A10" s="295" t="s">
        <v>255</v>
      </c>
      <c r="B10" s="296"/>
      <c r="C10" s="296"/>
      <c r="D10" s="296"/>
      <c r="E10" s="296"/>
      <c r="F10" s="296"/>
      <c r="G10" s="296"/>
      <c r="H10" s="296"/>
      <c r="I10" s="40">
        <v>6</v>
      </c>
      <c r="J10" s="7">
        <v>32144339</v>
      </c>
      <c r="K10" s="7">
        <v>18285566</v>
      </c>
      <c r="L10" s="125"/>
    </row>
    <row r="11" spans="1:12" ht="12.75">
      <c r="A11" s="295" t="s">
        <v>256</v>
      </c>
      <c r="B11" s="296"/>
      <c r="C11" s="296"/>
      <c r="D11" s="296"/>
      <c r="E11" s="296"/>
      <c r="F11" s="296"/>
      <c r="G11" s="296"/>
      <c r="H11" s="296"/>
      <c r="I11" s="40">
        <v>7</v>
      </c>
      <c r="J11" s="42"/>
      <c r="K11" s="42"/>
      <c r="L11" s="128"/>
    </row>
    <row r="12" spans="1:12" ht="12.75">
      <c r="A12" s="295" t="s">
        <v>257</v>
      </c>
      <c r="B12" s="296"/>
      <c r="C12" s="296"/>
      <c r="D12" s="296"/>
      <c r="E12" s="296"/>
      <c r="F12" s="296"/>
      <c r="G12" s="296"/>
      <c r="H12" s="296"/>
      <c r="I12" s="40">
        <v>8</v>
      </c>
      <c r="J12" s="42"/>
      <c r="K12" s="42"/>
      <c r="L12" s="128"/>
    </row>
    <row r="13" spans="1:12" ht="12.75">
      <c r="A13" s="295" t="s">
        <v>258</v>
      </c>
      <c r="B13" s="296"/>
      <c r="C13" s="296"/>
      <c r="D13" s="296"/>
      <c r="E13" s="296"/>
      <c r="F13" s="296"/>
      <c r="G13" s="296"/>
      <c r="H13" s="296"/>
      <c r="I13" s="40">
        <v>9</v>
      </c>
      <c r="J13" s="42"/>
      <c r="K13" s="42"/>
      <c r="L13" s="128"/>
    </row>
    <row r="14" spans="1:12" ht="12.75">
      <c r="A14" s="297" t="s">
        <v>259</v>
      </c>
      <c r="B14" s="298"/>
      <c r="C14" s="298"/>
      <c r="D14" s="298"/>
      <c r="E14" s="298"/>
      <c r="F14" s="298"/>
      <c r="G14" s="298"/>
      <c r="H14" s="298"/>
      <c r="I14" s="40">
        <v>10</v>
      </c>
      <c r="J14" s="63">
        <f>SUM(J5:J13)</f>
        <v>139363045</v>
      </c>
      <c r="K14" s="63">
        <f>SUM(K5:K13)</f>
        <v>56346335</v>
      </c>
      <c r="L14" s="129"/>
    </row>
    <row r="15" spans="1:12" ht="12.75">
      <c r="A15" s="295" t="s">
        <v>260</v>
      </c>
      <c r="B15" s="296"/>
      <c r="C15" s="296"/>
      <c r="D15" s="296"/>
      <c r="E15" s="296"/>
      <c r="F15" s="296"/>
      <c r="G15" s="296"/>
      <c r="H15" s="296"/>
      <c r="I15" s="40">
        <v>11</v>
      </c>
      <c r="J15" s="42"/>
      <c r="K15" s="42"/>
      <c r="L15" s="125"/>
    </row>
    <row r="16" spans="1:12" ht="12.75">
      <c r="A16" s="295" t="s">
        <v>261</v>
      </c>
      <c r="B16" s="296"/>
      <c r="C16" s="296"/>
      <c r="D16" s="296"/>
      <c r="E16" s="296"/>
      <c r="F16" s="296"/>
      <c r="G16" s="296"/>
      <c r="H16" s="296"/>
      <c r="I16" s="40">
        <v>12</v>
      </c>
      <c r="J16" s="42"/>
      <c r="K16" s="42"/>
      <c r="L16" s="125"/>
    </row>
    <row r="17" spans="1:12" ht="12.75">
      <c r="A17" s="295" t="s">
        <v>262</v>
      </c>
      <c r="B17" s="296"/>
      <c r="C17" s="296"/>
      <c r="D17" s="296"/>
      <c r="E17" s="296"/>
      <c r="F17" s="296"/>
      <c r="G17" s="296"/>
      <c r="H17" s="296"/>
      <c r="I17" s="40">
        <v>13</v>
      </c>
      <c r="J17" s="42"/>
      <c r="K17" s="42"/>
      <c r="L17" s="125"/>
    </row>
    <row r="18" spans="1:12" ht="12.75">
      <c r="A18" s="295" t="s">
        <v>263</v>
      </c>
      <c r="B18" s="296"/>
      <c r="C18" s="296"/>
      <c r="D18" s="296"/>
      <c r="E18" s="296"/>
      <c r="F18" s="296"/>
      <c r="G18" s="296"/>
      <c r="H18" s="296"/>
      <c r="I18" s="40">
        <v>14</v>
      </c>
      <c r="J18" s="42"/>
      <c r="K18" s="42"/>
      <c r="L18" s="125"/>
    </row>
    <row r="19" spans="1:12" ht="12.75">
      <c r="A19" s="295" t="s">
        <v>264</v>
      </c>
      <c r="B19" s="296"/>
      <c r="C19" s="296"/>
      <c r="D19" s="296"/>
      <c r="E19" s="296"/>
      <c r="F19" s="296"/>
      <c r="G19" s="296"/>
      <c r="H19" s="296"/>
      <c r="I19" s="40">
        <v>15</v>
      </c>
      <c r="J19" s="42"/>
      <c r="K19" s="42"/>
      <c r="L19" s="125"/>
    </row>
    <row r="20" spans="1:12" ht="12.75">
      <c r="A20" s="295" t="s">
        <v>265</v>
      </c>
      <c r="B20" s="296"/>
      <c r="C20" s="296"/>
      <c r="D20" s="296"/>
      <c r="E20" s="296"/>
      <c r="F20" s="296"/>
      <c r="G20" s="296"/>
      <c r="H20" s="296"/>
      <c r="I20" s="40">
        <v>16</v>
      </c>
      <c r="J20" s="42">
        <v>45421</v>
      </c>
      <c r="K20" s="42">
        <v>52956</v>
      </c>
      <c r="L20" s="125"/>
    </row>
    <row r="21" spans="1:12" ht="12.75">
      <c r="A21" s="297" t="s">
        <v>266</v>
      </c>
      <c r="B21" s="298"/>
      <c r="C21" s="298"/>
      <c r="D21" s="298"/>
      <c r="E21" s="298"/>
      <c r="F21" s="298"/>
      <c r="G21" s="298"/>
      <c r="H21" s="298"/>
      <c r="I21" s="40">
        <v>17</v>
      </c>
      <c r="J21" s="64">
        <f>SUM(J15:J20)</f>
        <v>45421</v>
      </c>
      <c r="K21" s="64">
        <f>SUM(K15:K20)</f>
        <v>52956</v>
      </c>
      <c r="L21" s="129"/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307" t="s">
        <v>267</v>
      </c>
      <c r="B23" s="308"/>
      <c r="C23" s="308"/>
      <c r="D23" s="308"/>
      <c r="E23" s="308"/>
      <c r="F23" s="308"/>
      <c r="G23" s="308"/>
      <c r="H23" s="308"/>
      <c r="I23" s="43">
        <v>18</v>
      </c>
      <c r="J23" s="41"/>
      <c r="K23" s="41"/>
    </row>
    <row r="24" spans="1:11" ht="17.25" customHeight="1">
      <c r="A24" s="299" t="s">
        <v>268</v>
      </c>
      <c r="B24" s="300"/>
      <c r="C24" s="300"/>
      <c r="D24" s="300"/>
      <c r="E24" s="300"/>
      <c r="F24" s="300"/>
      <c r="G24" s="300"/>
      <c r="H24" s="300"/>
      <c r="I24" s="44">
        <v>19</v>
      </c>
      <c r="J24" s="64"/>
      <c r="K24" s="64"/>
    </row>
    <row r="25" spans="1:11" ht="30" customHeight="1">
      <c r="A25" s="301" t="s">
        <v>269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  <row r="26" spans="10:11" ht="12.75">
      <c r="J26" s="121">
        <f>J14+J21</f>
        <v>139408466</v>
      </c>
      <c r="K26" s="121">
        <f>K14+K21</f>
        <v>56399291</v>
      </c>
    </row>
  </sheetData>
  <sheetProtection/>
  <protectedRanges>
    <protectedRange sqref="E2" name="Range1_1"/>
    <protectedRange sqref="G2:H2" name="Range1"/>
  </protectedRanges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1:K13 L5:L13 J5:K9 J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10:K10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:K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Ivanka Pinojtić</cp:lastModifiedBy>
  <cp:lastPrinted>2018-08-23T09:19:27Z</cp:lastPrinted>
  <dcterms:created xsi:type="dcterms:W3CDTF">2008-10-17T11:51:54Z</dcterms:created>
  <dcterms:modified xsi:type="dcterms:W3CDTF">2018-08-30T09:22:07Z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