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<sst xmlns="http://schemas.openxmlformats.org/spreadsheetml/2006/main" count="393" uniqueCount="346">
  <si>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</si>
  <si>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</si>
  <si>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</si>
  <si>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</si>
  <si>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</si>
  <si>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</si>
  <si>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</si>
  <si>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</si>
  <si>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</si>
  <si>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</si>
  <si>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</si>
  <si>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</si>
  <si>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</si>
  <si>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</si>
  <si>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</si>
  <si>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</si>
  <si>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</si>
  <si>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</si>
  <si>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</si>
  <si>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</si>
  <si>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</si>
  <si>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</si>
  <si>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</si>
  <si>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</si>
  <si>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</si>
  <si>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</si>
  <si>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</si>
  <si>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</si>
  <si>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</si>
  <si>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</si>
  <si>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</si>
  <si>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</si>
  <si>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</si>
  <si>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</si>
  <si>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</si>
  <si>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</si>
  <si>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</si>
  <si>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</si>
  <si>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</si>
  <si>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</si>
  <si>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</si>
  <si>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</si>
  <si>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</si>
  <si>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</si>
  <si>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</si>
  <si>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</si>
  <si>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</si>
  <si>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</si>
  <si>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</si>
  <si>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</si>
  <si>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</si>
  <si>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</si>
  <si>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</si>
  <si>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</si>
  <si>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</si>
  <si>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</si>
  <si>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</si>
  <si>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</si>
  <si>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</si>
  <si>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</si>
  <si>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</si>
  <si>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</si>
  <si>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</si>
  <si>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</si>
  <si>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</si>
  <si>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</si>
  <si>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</si>
  <si>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</si>
  <si>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</si>
  <si>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</si>
  <si>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</si>
  <si>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</si>
  <si>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</si>
  <si>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</si>
  <si>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</si>
  <si>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</si>
  <si>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</si>
  <si>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</si>
  <si>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</si>
  <si>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</si>
  <si>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</si>
  <si>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</si>
  <si>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</si>
  <si>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</si>
  <si>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</si>
  <si>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</si>
  <si>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</si>
  <si>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</si>
  <si>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</si>
  <si>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</si>
  <si>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</si>
  <si>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</si>
  <si>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</si>
  <si>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</si>
  <si>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</si>
  <si>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</si>
  <si>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</si>
  <si>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</si>
  <si>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</si>
  <si>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</si>
  <si>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</si>
  <si>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</si>
  <si>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</si>
  <si>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</si>
  <si>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</si>
  <si>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</si>
  <si>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</si>
  <si>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</si>
  <si>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</si>
  <si>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</si>
  <si>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</si>
  <si>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</si>
  <si>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</si>
  <si>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</si>
  <si>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</si>
  <si>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</si>
  <si>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</si>
  <si>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</si>
  <si>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</si>
  <si>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</si>
  <si>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</si>
  <si>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</si>
  <si>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</si>
  <si>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</si>
  <si>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</si>
  <si>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</si>
  <si>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</si>
  <si>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</si>
  <si>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</si>
  <si>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</si>
  <si>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</si>
  <si>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</si>
  <si>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</si>
  <si>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</si>
  <si>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</si>
  <si>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</si>
  <si>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</si>
  <si>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</si>
  <si>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</si>
  <si>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</si>
  <si>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</si>
  <si>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</si>
  <si>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</si>
  <si>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</si>
  <si>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</si>
  <si>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</si>
  <si>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</si>
  <si>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</si>
  <si>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</si>
  <si>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</si>
  <si>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</si>
  <si>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</si>
  <si>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</si>
  <si>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</si>
  <si>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</si>
  <si>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</si>
  <si>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</si>
  <si>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</si>
  <si>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</si>
  <si>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</si>
  <si>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</si>
  <si>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</si>
  <si>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</si>
  <si>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</si>
  <si>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</si>
  <si>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</si>
  <si>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</si>
  <si>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</si>
  <si>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</si>
  <si>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</si>
  <si>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</si>
  <si>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</si>
  <si>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</si>
  <si>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</si>
  <si>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</si>
  <si>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</si>
  <si>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</si>
  <si>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</si>
  <si>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</si>
  <si>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</si>
  <si>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</si>
  <si>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</si>
  <si>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</si>
  <si>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</si>
  <si>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</si>
  <si>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</si>
  <si>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</si>
  <si>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</si>
  <si>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</si>
  <si>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</si>
  <si>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</si>
  <si>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</si>
  <si>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</si>
  <si>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</si>
  <si>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</si>
  <si>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</si>
  <si>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</si>
  <si>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</si>
  <si>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</si>
  <si>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</si>
  <si>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</si>
  <si>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</si>
  <si>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</si>
  <si>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</si>
  <si>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</si>
  <si>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</si>
  <si>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</si>
  <si>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</si>
  <si>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</si>
  <si>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</si>
  <si>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</si>
  <si>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</si>
  <si>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</si>
  <si>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</si>
  <si>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</si>
  <si>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</si>
  <si>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</si>
  <si>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</si>
  <si>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</si>
  <si>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</si>
  <si>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</si>
  <si>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</si>
  <si>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</si>
  <si>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</si>
  <si>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</si>
  <si>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</si>
  <si>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</si>
  <si>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</si>
  <si>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</si>
  <si>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</si>
  <si>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</si>
  <si>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</si>
  <si>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</si>
  <si>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</si>
  <si>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</si>
  <si>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</si>
  <si>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</si>
  <si>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</si>
  <si>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</si>
  <si>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</si>
  <si>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</si>
  <si>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</si>
  <si>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</si>
  <si>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</si>
  <si>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</si>
  <si>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</si>
  <si>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</si>
  <si>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</si>
  <si>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</si>
  <si>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</si>
  <si>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</si>
  <si>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</si>
  <si>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</si>
  <si>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</si>
  <si>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</si>
  <si>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</si>
  <si>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</si>
  <si>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</si>
  <si>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</si>
  <si>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</si>
  <si>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</si>
  <si>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</si>
  <si>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</si>
  <si>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</si>
  <si>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</si>
  <si>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</si>
  <si>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</si>
  <si>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</si>
  <si>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</si>
  <si>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</si>
  <si>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</si>
  <si>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</si>
  <si>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</si>
  <si>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</si>
  <si>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</si>
  <si>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</si>
  <si>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</si>
  <si>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</si>
  <si>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</si>
  <si>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</si>
  <si>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</si>
  <si>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</si>
  <si>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</si>
  <si>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</si>
  <si>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</si>
  <si>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</si>
  <si>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</si>
  <si>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</si>
  <si>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</si>
  <si>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</si>
  <si>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</si>
  <si>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</si>
  <si>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</si>
  <si>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</si>
  <si>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</si>
  <si>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</si>
  <si>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</si>
  <si>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</si>
  <si>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</si>
  <si>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</si>
  <si>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</si>
  <si>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</si>
  <si>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</si>
  <si>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</si>
  <si>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</si>
  <si>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</si>
  <si>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</si>
  <si>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</si>
  <si>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</si>
  <si>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</si>
  <si>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</si>
  <si>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</si>
  <si>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</si>
  <si>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</si>
  <si>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</si>
  <si>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</si>
  <si>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</si>
  <si>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</si>
  <si>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</si>
  <si>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</si>
  <si>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</si>
  <si>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</si>
  <si>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</si>
  <si>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03225674</t>
  </si>
  <si>
    <t>080046355</t>
  </si>
  <si>
    <t>25435300118</t>
  </si>
  <si>
    <t xml:space="preserve">Žitnjak d.d. </t>
  </si>
  <si>
    <t>Zagreb</t>
  </si>
  <si>
    <t>Marijana Čavića 8</t>
  </si>
  <si>
    <t>rif@zitnjak.hr</t>
  </si>
  <si>
    <t>www.zitnjak.hr</t>
  </si>
  <si>
    <t>ne</t>
  </si>
  <si>
    <t>4639</t>
  </si>
  <si>
    <t>Lidija Frančešević, Marija Vančura</t>
  </si>
  <si>
    <t>01 2411 524</t>
  </si>
  <si>
    <t>lidija.francesevic@zitnjak.hr</t>
  </si>
  <si>
    <t>Zdenko Protuđer</t>
  </si>
  <si>
    <t>01 2411 503</t>
  </si>
  <si>
    <t xml:space="preserve">Obveznik:    Žitnjak d.d.   </t>
  </si>
  <si>
    <t>Obveznik: Žitnjak d.d.</t>
  </si>
  <si>
    <t xml:space="preserve">Obveznik: Žitnjak d.d. </t>
  </si>
  <si>
    <t>1.1.2012.</t>
  </si>
  <si>
    <t>31.12.2012.</t>
  </si>
  <si>
    <t>stanje na dan 31.12.2012.</t>
  </si>
  <si>
    <t>01.01.2012.  do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</si>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</sst>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35" borderId="37" xfId="0" applyFont="1" applyFill="1" applyBorder="1" applyAlignment="1">
      <alignment vertical="center" wrapText="1"/>
    </xf>
    <xf numFmtId="0" fontId="9" fillId="35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lidija.francesevic@zitnja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257</v>
      </c>
      <c r="B2" s="124"/>
      <c r="C2" s="124"/>
      <c r="D2" s="125"/>
      <c r="E2" s="24" t="s">
        <v>341</v>
      </c>
      <c r="F2" s="25"/>
      <c r="G2" s="26" t="s">
        <v>258</v>
      </c>
      <c r="H2" s="24" t="s">
        <v>342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259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22" t="s">
        <v>323</v>
      </c>
      <c r="D6" s="123"/>
      <c r="E6" s="129"/>
      <c r="F6" s="129"/>
      <c r="G6" s="129"/>
      <c r="H6" s="129"/>
      <c r="I6" s="39"/>
      <c r="J6" s="22"/>
      <c r="K6" s="22"/>
      <c r="L6" s="22"/>
    </row>
    <row r="7" spans="1:12" ht="12.75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.75">
      <c r="A8" s="130" t="s">
        <v>261</v>
      </c>
      <c r="B8" s="131"/>
      <c r="C8" s="122" t="s">
        <v>324</v>
      </c>
      <c r="D8" s="123"/>
      <c r="E8" s="129"/>
      <c r="F8" s="129"/>
      <c r="G8" s="129"/>
      <c r="H8" s="12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9" t="s">
        <v>262</v>
      </c>
      <c r="B10" s="120"/>
      <c r="C10" s="122" t="s">
        <v>325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1"/>
      <c r="B11" s="12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32" t="s">
        <v>326</v>
      </c>
      <c r="D12" s="137"/>
      <c r="E12" s="137"/>
      <c r="F12" s="137"/>
      <c r="G12" s="137"/>
      <c r="H12" s="137"/>
      <c r="I12" s="13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39">
        <v>10000</v>
      </c>
      <c r="D14" s="140"/>
      <c r="E14" s="31"/>
      <c r="F14" s="132" t="s">
        <v>327</v>
      </c>
      <c r="G14" s="137"/>
      <c r="H14" s="137"/>
      <c r="I14" s="13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32" t="s">
        <v>328</v>
      </c>
      <c r="D16" s="137"/>
      <c r="E16" s="137"/>
      <c r="F16" s="137"/>
      <c r="G16" s="137"/>
      <c r="H16" s="137"/>
      <c r="I16" s="13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41" t="s">
        <v>329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41" t="s">
        <v>330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133</v>
      </c>
      <c r="D22" s="132"/>
      <c r="E22" s="133"/>
      <c r="F22" s="134"/>
      <c r="G22" s="135"/>
      <c r="H22" s="13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21</v>
      </c>
      <c r="D24" s="132"/>
      <c r="E24" s="133"/>
      <c r="F24" s="133"/>
      <c r="G24" s="134"/>
      <c r="H24" s="38" t="s">
        <v>270</v>
      </c>
      <c r="I24" s="48">
        <v>20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331</v>
      </c>
      <c r="D26" s="50"/>
      <c r="E26" s="22"/>
      <c r="F26" s="51"/>
      <c r="G26" s="127" t="s">
        <v>273</v>
      </c>
      <c r="H26" s="128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45"/>
      <c r="C30" s="145"/>
      <c r="D30" s="146"/>
      <c r="E30" s="144"/>
      <c r="F30" s="145"/>
      <c r="G30" s="145"/>
      <c r="H30" s="122"/>
      <c r="I30" s="123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/>
      <c r="B32" s="145"/>
      <c r="C32" s="145"/>
      <c r="D32" s="146"/>
      <c r="E32" s="144"/>
      <c r="F32" s="145"/>
      <c r="G32" s="145"/>
      <c r="H32" s="122"/>
      <c r="I32" s="12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45"/>
      <c r="C34" s="145"/>
      <c r="D34" s="146"/>
      <c r="E34" s="144"/>
      <c r="F34" s="145"/>
      <c r="G34" s="145"/>
      <c r="H34" s="122"/>
      <c r="I34" s="123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45"/>
      <c r="C36" s="145"/>
      <c r="D36" s="146"/>
      <c r="E36" s="144"/>
      <c r="F36" s="145"/>
      <c r="G36" s="145"/>
      <c r="H36" s="122"/>
      <c r="I36" s="123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22"/>
      <c r="I38" s="12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22"/>
      <c r="I40" s="12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22"/>
      <c r="D44" s="123"/>
      <c r="E44" s="32"/>
      <c r="F44" s="132"/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2" t="s">
        <v>333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 t="s">
        <v>334</v>
      </c>
      <c r="D48" s="161"/>
      <c r="E48" s="162"/>
      <c r="F48" s="32"/>
      <c r="G48" s="38" t="s">
        <v>281</v>
      </c>
      <c r="H48" s="160" t="s">
        <v>337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335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60" t="s">
        <v>336</v>
      </c>
      <c r="D52" s="161"/>
      <c r="E52" s="161"/>
      <c r="F52" s="161"/>
      <c r="G52" s="161"/>
      <c r="H52" s="161"/>
      <c r="I52" s="138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18"/>
      <c r="I56" s="118"/>
      <c r="J56" s="22"/>
      <c r="K56" s="22"/>
      <c r="L56" s="22"/>
    </row>
    <row r="57" spans="1:12" ht="12.75">
      <c r="A57" s="69"/>
      <c r="B57" s="115" t="s">
        <v>317</v>
      </c>
      <c r="C57" s="116"/>
      <c r="D57" s="116"/>
      <c r="E57" s="116"/>
      <c r="F57" s="116"/>
      <c r="G57" s="116"/>
      <c r="H57" s="118"/>
      <c r="I57" s="118"/>
      <c r="J57" s="22"/>
      <c r="K57" s="22"/>
      <c r="L57" s="22"/>
    </row>
    <row r="58" spans="1:12" ht="12.75">
      <c r="A58" s="69"/>
      <c r="B58" s="115" t="s">
        <v>318</v>
      </c>
      <c r="C58" s="116"/>
      <c r="D58" s="116"/>
      <c r="E58" s="116"/>
      <c r="F58" s="116"/>
      <c r="G58" s="116"/>
      <c r="H58" s="118"/>
      <c r="I58" s="118"/>
      <c r="J58" s="22"/>
      <c r="K58" s="22"/>
      <c r="L58" s="22"/>
    </row>
    <row r="59" spans="1:12" ht="12.75">
      <c r="A59" s="69"/>
      <c r="B59" s="115" t="s">
        <v>319</v>
      </c>
      <c r="C59" s="117"/>
      <c r="D59" s="117"/>
      <c r="E59" s="117"/>
      <c r="F59" s="117"/>
      <c r="G59" s="117"/>
      <c r="H59" s="118"/>
      <c r="I59" s="118"/>
      <c r="J59" s="22"/>
      <c r="K59" s="22"/>
      <c r="L59" s="22"/>
    </row>
    <row r="60" spans="1:12" ht="12.75">
      <c r="A60" s="69"/>
      <c r="B60" s="115" t="s">
        <v>320</v>
      </c>
      <c r="C60" s="117"/>
      <c r="D60" s="117"/>
      <c r="E60" s="117"/>
      <c r="F60" s="117"/>
      <c r="G60" s="117"/>
      <c r="H60" s="118"/>
      <c r="I60" s="118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G64:H64"/>
    <mergeCell ref="A50:B50"/>
    <mergeCell ref="C50:I50"/>
    <mergeCell ref="A52:B52"/>
    <mergeCell ref="C52:I52"/>
    <mergeCell ref="B55:E55"/>
    <mergeCell ref="C53:H53"/>
    <mergeCell ref="G63:I63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if@zitnjak.hr"/>
    <hyperlink ref="C20" r:id="rId2" display="www.zitnjak.hr"/>
    <hyperlink ref="C50" r:id="rId3" display="lidija.francesevic@zitnja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K115" sqref="K115"/>
    </sheetView>
  </sheetViews>
  <sheetFormatPr defaultColWidth="9.140625" defaultRowHeight="12.75"/>
  <cols>
    <col min="10" max="10" width="10.140625" style="0" customWidth="1"/>
    <col min="11" max="11" width="10.57421875" style="0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343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338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134347741</v>
      </c>
      <c r="K9" s="12">
        <f>K10+K17+K27+K36+K40</f>
        <v>129747745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/>
      <c r="K12" s="13"/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134347741</v>
      </c>
      <c r="K17" s="12">
        <f>SUM(K18:K26)</f>
        <v>129747745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73681173</v>
      </c>
      <c r="K18" s="13">
        <v>73681173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60335547</v>
      </c>
      <c r="K19" s="13">
        <v>55717614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181275</v>
      </c>
      <c r="K20" s="13">
        <v>148496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149746</v>
      </c>
      <c r="K21" s="13">
        <v>200462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/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/>
      <c r="K24" s="13"/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/>
      <c r="K25" s="13"/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/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/>
      <c r="K30" s="13"/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/>
      <c r="K32" s="13"/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/>
      <c r="K33" s="13"/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/>
      <c r="K38" s="13"/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46464169</v>
      </c>
      <c r="K41" s="12">
        <f>K42+K50+K57+K65</f>
        <v>55300581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62131</v>
      </c>
      <c r="K42" s="12">
        <f>SUM(K43:K49)</f>
        <v>70679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/>
      <c r="K43" s="13"/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/>
      <c r="K44" s="13"/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/>
      <c r="K45" s="13"/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57570</v>
      </c>
      <c r="K46" s="13">
        <v>68572</v>
      </c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4561</v>
      </c>
      <c r="K47" s="13">
        <v>2107</v>
      </c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8713053</v>
      </c>
      <c r="K50" s="12">
        <f>SUM(K51:K56)</f>
        <v>16141594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11512</v>
      </c>
      <c r="K51" s="13">
        <v>114463</v>
      </c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8573620</v>
      </c>
      <c r="K52" s="13">
        <v>15987556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19968</v>
      </c>
      <c r="K54" s="13">
        <v>15618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64999</v>
      </c>
      <c r="K55" s="13">
        <v>8419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42954</v>
      </c>
      <c r="K56" s="13">
        <v>15538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37069260</v>
      </c>
      <c r="K57" s="12">
        <f>SUM(K58:K64)</f>
        <v>36051513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>
        <v>37069260</v>
      </c>
      <c r="K59" s="13">
        <v>34448831</v>
      </c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/>
      <c r="K63" s="13">
        <v>1500000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>
        <v>102682</v>
      </c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619725</v>
      </c>
      <c r="K65" s="13">
        <v>3036795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45837</v>
      </c>
      <c r="K66" s="13">
        <v>43651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180857747</v>
      </c>
      <c r="K67" s="12">
        <f>K8+K9+K41+K66</f>
        <v>185091977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82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4"/>
      <c r="I70" s="6">
        <v>62</v>
      </c>
      <c r="J70" s="20">
        <f>J71+J72+J73+J79+J80+J83+J86</f>
        <v>168824908</v>
      </c>
      <c r="K70" s="20">
        <f>K71+K72+K73+K79+K80+K83+K86</f>
        <v>173174627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141893670</v>
      </c>
      <c r="K71" s="13">
        <v>141893670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40187</v>
      </c>
      <c r="K73" s="12">
        <f>K74+K75-K76+K77+K78</f>
        <v>33639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27832</v>
      </c>
      <c r="K74" s="13">
        <v>27832</v>
      </c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/>
      <c r="K75" s="13"/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/>
      <c r="K76" s="13"/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12355</v>
      </c>
      <c r="K78" s="13">
        <v>5807</v>
      </c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43411329</v>
      </c>
      <c r="K79" s="13">
        <v>43411329</v>
      </c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-17654125</v>
      </c>
      <c r="K80" s="12">
        <f>K81-K82</f>
        <v>-16507923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17654125</v>
      </c>
      <c r="K82" s="13">
        <v>16507923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1133847</v>
      </c>
      <c r="K83" s="12">
        <f>K84-K85</f>
        <v>4343912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1133847</v>
      </c>
      <c r="K84" s="13">
        <v>4343912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331707</v>
      </c>
      <c r="K87" s="12">
        <f>SUM(K88:K90)</f>
        <v>329344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49623</v>
      </c>
      <c r="K88" s="13">
        <v>47260</v>
      </c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282084</v>
      </c>
      <c r="K90" s="13">
        <v>282084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10851240</v>
      </c>
      <c r="K91" s="12">
        <f>SUM(K92:K100)</f>
        <v>10851240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/>
      <c r="K93" s="13"/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/>
      <c r="K94" s="13"/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10851240</v>
      </c>
      <c r="K100" s="13">
        <v>10851240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788663</v>
      </c>
      <c r="K101" s="12">
        <f>SUM(K102:K113)</f>
        <v>629139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/>
      <c r="K102" s="13"/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/>
      <c r="K103" s="13"/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/>
      <c r="K104" s="13"/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/>
      <c r="K105" s="13">
        <v>4467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317760</v>
      </c>
      <c r="K106" s="13">
        <v>234863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126120</v>
      </c>
      <c r="K109" s="13">
        <v>122227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344643</v>
      </c>
      <c r="K110" s="13">
        <v>267582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140</v>
      </c>
      <c r="K113" s="13"/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61229</v>
      </c>
      <c r="K114" s="13">
        <v>107627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180857747</v>
      </c>
      <c r="K115" s="12">
        <f>K70+K87+K91+K101+K114</f>
        <v>185091977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/>
      <c r="K116" s="14"/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74" t="s">
        <v>9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J42" sqref="J42"/>
    </sheetView>
  </sheetViews>
  <sheetFormatPr defaultColWidth="9.140625" defaultRowHeight="12.75"/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344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339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4"/>
      <c r="I7" s="6">
        <v>111</v>
      </c>
      <c r="J7" s="20">
        <f>SUM(J8:J9)</f>
        <v>24885498</v>
      </c>
      <c r="K7" s="20">
        <f>SUM(K8:K9)</f>
        <v>31592894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19715153</v>
      </c>
      <c r="K8" s="13">
        <v>23895003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5170345</v>
      </c>
      <c r="K9" s="13">
        <v>7697891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26474526</v>
      </c>
      <c r="K10" s="12">
        <f>K11+K12+K16+K20+K21+K22+K25+K26</f>
        <v>29868054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19515684</v>
      </c>
      <c r="K12" s="12">
        <f>SUM(K13:K15)</f>
        <v>23454740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213936</v>
      </c>
      <c r="K13" s="13">
        <v>222292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17902890</v>
      </c>
      <c r="K14" s="13">
        <v>21997526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1398858</v>
      </c>
      <c r="K15" s="13">
        <v>1234922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2776499</v>
      </c>
      <c r="K16" s="12">
        <f>SUM(K17:K19)</f>
        <v>2682837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1558831</v>
      </c>
      <c r="K17" s="13">
        <v>1517598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810195</v>
      </c>
      <c r="K18" s="13">
        <v>798213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407473</v>
      </c>
      <c r="K19" s="13">
        <v>367026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2321642</v>
      </c>
      <c r="K20" s="13">
        <v>2278675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1613811</v>
      </c>
      <c r="K21" s="13">
        <v>1284392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102890</v>
      </c>
      <c r="K22" s="12">
        <f>SUM(K23:K24)</f>
        <v>110672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102890</v>
      </c>
      <c r="K24" s="13">
        <v>110672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144000</v>
      </c>
      <c r="K26" s="13">
        <v>56738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2725554</v>
      </c>
      <c r="K27" s="12">
        <f>SUM(K28:K32)</f>
        <v>2624906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2712889</v>
      </c>
      <c r="K28" s="13">
        <v>2477200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12665</v>
      </c>
      <c r="K29" s="13">
        <v>147706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2679</v>
      </c>
      <c r="K33" s="12">
        <f>SUM(K34:K37)</f>
        <v>5834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2679</v>
      </c>
      <c r="K35" s="13">
        <v>5834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27611052</v>
      </c>
      <c r="K42" s="12">
        <f>K7+K27+K38+K40</f>
        <v>34217800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26477205</v>
      </c>
      <c r="K43" s="12">
        <f>K10+K33+K39+K41</f>
        <v>29873888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1133847</v>
      </c>
      <c r="K44" s="12">
        <f>K42-K43</f>
        <v>4343912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1133847</v>
      </c>
      <c r="K45" s="12">
        <f>IF(K42&gt;K43,K42-K43,0)</f>
        <v>4343912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1133847</v>
      </c>
      <c r="K48" s="12">
        <f>K44-K47</f>
        <v>4343912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1133847</v>
      </c>
      <c r="K49" s="12">
        <f>IF(K48&gt;0,K48,0)</f>
        <v>4343912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4"/>
      <c r="I56" s="21">
        <v>157</v>
      </c>
      <c r="J56" s="11">
        <f>J48</f>
        <v>1133847</v>
      </c>
      <c r="K56" s="11">
        <f>K48</f>
        <v>4343912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1133847</v>
      </c>
      <c r="K67" s="18">
        <f>K56+K66</f>
        <v>4343912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">
      <selection activeCell="K52" sqref="K52"/>
    </sheetView>
  </sheetViews>
  <sheetFormatPr defaultColWidth="9.140625" defaultRowHeight="12.75"/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17"/>
    </row>
    <row r="2" spans="1:11" ht="12.75">
      <c r="A2" s="247" t="s">
        <v>345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340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13">
        <v>1133847</v>
      </c>
      <c r="K8" s="13">
        <v>4343912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13">
        <v>2321642</v>
      </c>
      <c r="K9" s="13">
        <v>2278675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13"/>
      <c r="K10" s="13"/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13">
        <v>2709804</v>
      </c>
      <c r="K11" s="13"/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13">
        <v>42979</v>
      </c>
      <c r="K12" s="13"/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13">
        <v>28177</v>
      </c>
      <c r="K13" s="13">
        <v>54390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6236449</v>
      </c>
      <c r="K14" s="12">
        <f>SUM(K8:K13)</f>
        <v>6676977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13">
        <v>2358660</v>
      </c>
      <c r="K15" s="13">
        <v>159523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13"/>
      <c r="K16" s="13">
        <v>7428541</v>
      </c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13"/>
      <c r="K17" s="13">
        <v>8548</v>
      </c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13">
        <v>50709</v>
      </c>
      <c r="K18" s="13">
        <v>2363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2409369</v>
      </c>
      <c r="K19" s="12">
        <f>SUM(K15:K18)</f>
        <v>7598975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3827080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921998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>
        <v>36083</v>
      </c>
      <c r="K23" s="13">
        <v>2431283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36083</v>
      </c>
      <c r="K28" s="12">
        <f>SUM(K23:K27)</f>
        <v>2431283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138346</v>
      </c>
      <c r="K29" s="13">
        <v>109962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138346</v>
      </c>
      <c r="K32" s="12">
        <f>SUM(K29:K31)</f>
        <v>109962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2321321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102263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>
        <v>1017747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0</v>
      </c>
      <c r="K39" s="12">
        <f>SUM(K36:K38)</f>
        <v>1017747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/>
      <c r="K40" s="13"/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>
        <v>3970966</v>
      </c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3970966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1017747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3970966</v>
      </c>
      <c r="K47" s="12">
        <f>IF(K45&gt;K39,K45-K39,0)</f>
        <v>0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2417070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246149</v>
      </c>
      <c r="K49" s="12">
        <f>IF(K21-K20+K34-K33+K47-K46&gt;0,K21-K20+K34-K33+K47-K46,0)</f>
        <v>0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865874</v>
      </c>
      <c r="K50" s="13">
        <v>619725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>
        <v>2417070</v>
      </c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246149</v>
      </c>
      <c r="K52" s="13"/>
    </row>
    <row r="53" spans="1:11" ht="12.75">
      <c r="A53" s="174" t="s">
        <v>184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619725</v>
      </c>
      <c r="K53" s="18">
        <f>K50+K51-K52</f>
        <v>3036795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8:K13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6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4">
      <selection activeCell="J14" sqref="J1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9.8515625" style="98" bestFit="1" customWidth="1"/>
    <col min="11" max="11" width="10.00390625" style="98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40909</v>
      </c>
      <c r="F2" s="99" t="s">
        <v>258</v>
      </c>
      <c r="G2" s="260">
        <v>41274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141893670</v>
      </c>
      <c r="K5" s="107">
        <v>141893670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27832</v>
      </c>
      <c r="K7" s="108">
        <v>27832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-17654125</v>
      </c>
      <c r="K8" s="108">
        <v>-16507923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1133847</v>
      </c>
      <c r="K9" s="108">
        <v>4343912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43411329</v>
      </c>
      <c r="K10" s="108">
        <v>43411329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168812553</v>
      </c>
      <c r="K14" s="109">
        <f>SUM(K5:K13)</f>
        <v>173168820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12355</v>
      </c>
      <c r="K20" s="108">
        <v>5807</v>
      </c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12355</v>
      </c>
      <c r="K21" s="110">
        <f>SUM(K15:K20)</f>
        <v>5807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1">
        <v>18</v>
      </c>
      <c r="J23" s="107"/>
      <c r="K23" s="107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321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Lidija Frančešević</cp:lastModifiedBy>
  <cp:lastPrinted>2012-04-16T10:41:08Z</cp:lastPrinted>
  <dcterms:created xsi:type="dcterms:W3CDTF">2008-10-17T11:51:54Z</dcterms:created>
  <dcterms:modified xsi:type="dcterms:W3CDTF">2013-04-26T08:47:59Z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