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9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<sst xmlns="http://schemas.openxmlformats.org/spreadsheetml/2006/main" count="404" uniqueCount="351">
  <si>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</si>
  <si>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</si>
  <si>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</si>
  <si>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</si>
  <si>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</si>
  <si>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</si>
  <si>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</si>
  <si>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</si>
  <si>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</si>
  <si>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</si>
  <si>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</si>
  <si>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</si>
  <si>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</si>
  <si>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</si>
  <si>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</si>
  <si>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</si>
  <si>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</si>
  <si>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</si>
  <si>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</si>
  <si>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</si>
  <si>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</si>
  <si>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</si>
  <si>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</si>
  <si>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</si>
  <si>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</si>
  <si>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</si>
  <si>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</si>
  <si>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</si>
  <si>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</si>
  <si>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</si>
  <si>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</si>
  <si>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</si>
  <si>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</si>
  <si>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</si>
  <si>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</si>
  <si>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</si>
  <si>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</si>
  <si>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</si>
  <si>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</si>
  <si>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</si>
  <si>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</si>
  <si>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</si>
  <si>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</si>
  <si>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</si>
  <si>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</si>
  <si>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</si>
  <si>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</si>
  <si>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</si>
  <si>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</si>
  <si>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</si>
  <si>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</si>
  <si>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</si>
  <si>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</si>
  <si>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</si>
  <si>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</si>
  <si>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</si>
  <si>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</si>
  <si>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</si>
  <si>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</si>
  <si>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</si>
  <si>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</si>
  <si>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</si>
  <si>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</si>
  <si>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</si>
  <si>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</si>
  <si>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</si>
  <si>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</si>
  <si>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</si>
  <si>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</si>
  <si>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</si>
  <si>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</si>
  <si>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</si>
  <si>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</si>
  <si>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</si>
  <si>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</si>
  <si>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</si>
  <si>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</si>
  <si>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</si>
  <si>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</si>
  <si>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</si>
  <si>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</si>
  <si>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</si>
  <si>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</si>
  <si>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</si>
  <si>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</si>
  <si>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</si>
  <si>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</si>
  <si>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</si>
  <si>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</si>
  <si>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</si>
  <si>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</si>
  <si>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</si>
  <si>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</si>
  <si>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</si>
  <si>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</si>
  <si>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</si>
  <si>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</si>
  <si>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</si>
  <si>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</si>
  <si>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</si>
  <si>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</si>
  <si>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</si>
  <si>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</si>
  <si>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</si>
  <si>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</si>
  <si>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</si>
  <si>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</si>
  <si>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</si>
  <si>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</si>
  <si>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</si>
  <si>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</si>
  <si>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</si>
  <si>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</si>
  <si>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</si>
  <si>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</si>
  <si>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</si>
  <si>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</si>
  <si>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</si>
  <si>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</si>
  <si>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</si>
  <si>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</si>
  <si>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</si>
  <si>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</si>
  <si>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</si>
  <si>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</si>
  <si>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</si>
  <si>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</si>
  <si>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</si>
  <si>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</si>
  <si>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</si>
  <si>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</si>
  <si>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</si>
  <si>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</si>
  <si>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</si>
  <si>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</si>
  <si>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</si>
  <si>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</si>
  <si>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</si>
  <si>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</si>
  <si>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</si>
  <si>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</si>
  <si>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</si>
  <si>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</si>
  <si>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</si>
  <si>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</si>
  <si>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</si>
  <si>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</si>
  <si>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</si>
  <si>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</si>
  <si>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</si>
  <si>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</si>
  <si>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</si>
  <si>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</si>
  <si>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</si>
  <si>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</si>
  <si>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</si>
  <si>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</si>
  <si>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</si>
  <si>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</si>
  <si>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</si>
  <si>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</si>
  <si>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</si>
  <si>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</si>
  <si>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</si>
  <si>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</si>
  <si>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</si>
  <si>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</si>
  <si>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</si>
  <si>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</si>
  <si>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</si>
  <si>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</si>
  <si>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</si>
  <si>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</si>
  <si>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</si>
  <si>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</si>
  <si>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</si>
  <si>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</si>
  <si>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</si>
  <si>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</si>
  <si>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</si>
  <si>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</si>
  <si>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</si>
  <si>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</si>
  <si>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</si>
  <si>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</si>
  <si>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</si>
  <si>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</si>
  <si>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</si>
  <si>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</si>
  <si>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</si>
  <si>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</si>
  <si>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</si>
  <si>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</si>
  <si>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</si>
  <si>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</si>
  <si>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</si>
  <si>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</si>
  <si>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</si>
  <si>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</si>
  <si>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</si>
  <si>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</si>
  <si>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</si>
  <si>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</si>
  <si>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</si>
  <si>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</si>
  <si>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</si>
  <si>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</si>
  <si>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</si>
  <si>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</si>
  <si>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</si>
  <si>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</si>
  <si>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</si>
  <si>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</si>
  <si>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</si>
  <si>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</si>
  <si>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</si>
  <si>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</si>
  <si>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</si>
  <si>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</si>
  <si>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</si>
  <si>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</si>
  <si>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</si>
  <si>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</si>
  <si>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</si>
  <si>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</si>
  <si>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</si>
  <si>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</si>
  <si>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</si>
  <si>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</si>
  <si>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</si>
  <si>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</si>
  <si>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</si>
  <si>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</si>
  <si>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</si>
  <si>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</si>
  <si>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</si>
  <si>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</si>
  <si>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</si>
  <si>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</si>
  <si>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</si>
  <si>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</si>
  <si>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</si>
  <si>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</si>
  <si>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</si>
  <si>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</si>
  <si>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</si>
  <si>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</si>
  <si>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</si>
  <si>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</si>
  <si>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</si>
  <si>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</si>
  <si>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</si>
  <si>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</si>
  <si>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</si>
  <si>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</si>
  <si>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</si>
  <si>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</si>
  <si>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</si>
  <si>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</si>
  <si>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</si>
  <si>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</si>
  <si>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</si>
  <si>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</si>
  <si>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</si>
  <si>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</si>
  <si>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</si>
  <si>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</si>
  <si>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</si>
  <si>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</si>
  <si>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</si>
  <si>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</si>
  <si>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</si>
  <si>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</si>
  <si>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</si>
  <si>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</si>
  <si>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</si>
  <si>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</si>
  <si>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</si>
  <si>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</si>
  <si>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</si>
  <si>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</si>
  <si>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</si>
  <si>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</si>
  <si>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</si>
  <si>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</si>
  <si>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</si>
  <si>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</si>
  <si>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</si>
  <si>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</si>
  <si>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</si>
  <si>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</si>
  <si>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</si>
  <si>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</si>
  <si>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</si>
  <si>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</si>
  <si>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</si>
  <si>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</si>
  <si>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</si>
  <si>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</si>
  <si>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</si>
  <si>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</si>
  <si>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</si>
  <si>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</si>
  <si>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</si>
  <si>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</si>
  <si>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</si>
  <si>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</si>
  <si>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</si>
  <si>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</si>
  <si>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</si>
  <si>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</si>
  <si>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</si>
  <si>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</si>
  <si>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</si>
  <si>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</si>
  <si>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</si>
  <si>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</si>
  <si>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</si>
  <si>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</si>
  <si>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</si>
  <si>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</si>
  <si>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</si>
  <si>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</si>
  <si>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</si>
  <si>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</si>
  <si>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</si>
  <si>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</si>
  <si>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</si>
  <si>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</si>
  <si>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</si>
  <si>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</si>
  <si>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</si>
  <si>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</si>
  <si>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1071</t>
  </si>
  <si>
    <t>PREHRANA TRGOVINA</t>
  </si>
  <si>
    <t>ZAGREB,UTINJSKA 48</t>
  </si>
  <si>
    <t>032777607</t>
  </si>
  <si>
    <t>DESORTIS</t>
  </si>
  <si>
    <t>ZAGREB,NOVA CESTA 93</t>
  </si>
  <si>
    <t>01848160</t>
  </si>
  <si>
    <t>DARINKA FIŠTREK</t>
  </si>
  <si>
    <t>013688418</t>
  </si>
  <si>
    <t>013822384</t>
  </si>
  <si>
    <t>darinka.fistrek@klara.hr</t>
  </si>
  <si>
    <t>PETAR THUR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</si>
  <si>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</si>
  <si>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r>
      <t xml:space="preserve">Obveznik: </t>
    </r>
    <r>
      <rPr>
        <b/>
        <u val="single"/>
        <sz val="10"/>
        <rFont val="Arial"/>
        <family val="2"/>
      </rPr>
      <t>ZAGREBAČKE PEKARNE D.D.</t>
    </r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</si>
  <si>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</si>
  <si>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stanje na dan 30.09.2018.</t>
  </si>
  <si>
    <t>u razdoblju 01.01.2018. do 30.09.2018.</t>
  </si>
  <si>
    <t>30.09.2018.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</si>
</sst>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9" sqref="H3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248</v>
      </c>
      <c r="B1" s="180"/>
      <c r="C1" s="180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6" t="s">
        <v>249</v>
      </c>
      <c r="B2" s="137"/>
      <c r="C2" s="137"/>
      <c r="D2" s="138"/>
      <c r="E2" s="119" t="s">
        <v>323</v>
      </c>
      <c r="F2" s="12"/>
      <c r="G2" s="13" t="s">
        <v>250</v>
      </c>
      <c r="H2" s="119">
        <v>43373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9" t="s">
        <v>317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2" t="s">
        <v>251</v>
      </c>
      <c r="B6" s="143"/>
      <c r="C6" s="134" t="s">
        <v>324</v>
      </c>
      <c r="D6" s="135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4" t="s">
        <v>252</v>
      </c>
      <c r="B8" s="145"/>
      <c r="C8" s="134" t="s">
        <v>325</v>
      </c>
      <c r="D8" s="135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1" t="s">
        <v>253</v>
      </c>
      <c r="B10" s="132"/>
      <c r="C10" s="134" t="s">
        <v>326</v>
      </c>
      <c r="D10" s="135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3"/>
      <c r="B11" s="132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2" t="s">
        <v>254</v>
      </c>
      <c r="B12" s="143"/>
      <c r="C12" s="146" t="s">
        <v>327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2" t="s">
        <v>255</v>
      </c>
      <c r="B14" s="143"/>
      <c r="C14" s="149">
        <v>10020</v>
      </c>
      <c r="D14" s="150"/>
      <c r="E14" s="16"/>
      <c r="F14" s="146" t="s">
        <v>328</v>
      </c>
      <c r="G14" s="147"/>
      <c r="H14" s="147"/>
      <c r="I14" s="14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2" t="s">
        <v>256</v>
      </c>
      <c r="B16" s="143"/>
      <c r="C16" s="146" t="s">
        <v>329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2" t="s">
        <v>257</v>
      </c>
      <c r="B18" s="143"/>
      <c r="C18" s="151" t="s">
        <v>330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2" t="s">
        <v>258</v>
      </c>
      <c r="B20" s="143"/>
      <c r="C20" s="151" t="s">
        <v>331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2" t="s">
        <v>259</v>
      </c>
      <c r="B22" s="143"/>
      <c r="C22" s="120">
        <v>133</v>
      </c>
      <c r="D22" s="146" t="s">
        <v>328</v>
      </c>
      <c r="E22" s="154"/>
      <c r="F22" s="155"/>
      <c r="G22" s="142"/>
      <c r="H22" s="15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2" t="s">
        <v>260</v>
      </c>
      <c r="B24" s="143"/>
      <c r="C24" s="120">
        <v>21</v>
      </c>
      <c r="D24" s="146" t="s">
        <v>328</v>
      </c>
      <c r="E24" s="154"/>
      <c r="F24" s="154"/>
      <c r="G24" s="155"/>
      <c r="H24" s="51" t="s">
        <v>261</v>
      </c>
      <c r="I24" s="121">
        <v>1034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2" t="s">
        <v>262</v>
      </c>
      <c r="B26" s="143"/>
      <c r="C26" s="122" t="s">
        <v>332</v>
      </c>
      <c r="D26" s="25"/>
      <c r="E26" s="33"/>
      <c r="F26" s="24"/>
      <c r="G26" s="157" t="s">
        <v>263</v>
      </c>
      <c r="H26" s="143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4"/>
      <c r="I30" s="135"/>
      <c r="J30" s="10"/>
      <c r="K30" s="10"/>
      <c r="L30" s="10"/>
    </row>
    <row r="31" spans="1:12" ht="12.75">
      <c r="A31" s="93"/>
      <c r="B31" s="22"/>
      <c r="C31" s="21"/>
      <c r="D31" s="168"/>
      <c r="E31" s="168"/>
      <c r="F31" s="168"/>
      <c r="G31" s="169"/>
      <c r="H31" s="16"/>
      <c r="I31" s="100"/>
      <c r="J31" s="10"/>
      <c r="K31" s="10"/>
      <c r="L31" s="10"/>
    </row>
    <row r="32" spans="1:12" ht="12.75">
      <c r="A32" s="146" t="s">
        <v>334</v>
      </c>
      <c r="B32" s="154"/>
      <c r="C32" s="154"/>
      <c r="D32" s="155"/>
      <c r="E32" s="165" t="s">
        <v>335</v>
      </c>
      <c r="F32" s="166"/>
      <c r="G32" s="166"/>
      <c r="H32" s="134" t="s">
        <v>336</v>
      </c>
      <c r="I32" s="135"/>
      <c r="J32" s="10"/>
      <c r="K32" s="10"/>
      <c r="L32" s="10"/>
    </row>
    <row r="33" spans="1:12" ht="12.75">
      <c r="A33" s="107"/>
      <c r="B33" s="20"/>
      <c r="C33" s="34"/>
      <c r="D33" s="127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6" t="s">
        <v>337</v>
      </c>
      <c r="B34" s="154"/>
      <c r="C34" s="154"/>
      <c r="D34" s="155"/>
      <c r="E34" s="165" t="s">
        <v>338</v>
      </c>
      <c r="F34" s="166"/>
      <c r="G34" s="166"/>
      <c r="H34" s="134" t="s">
        <v>339</v>
      </c>
      <c r="I34" s="135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10"/>
      <c r="K36" s="10"/>
      <c r="L36" s="10"/>
    </row>
    <row r="37" spans="1:12" ht="12.75">
      <c r="A37" s="102"/>
      <c r="B37" s="30"/>
      <c r="C37" s="170"/>
      <c r="D37" s="171"/>
      <c r="E37" s="16"/>
      <c r="F37" s="170"/>
      <c r="G37" s="171"/>
      <c r="H37" s="16"/>
      <c r="I37" s="94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1" t="s">
        <v>267</v>
      </c>
      <c r="B44" s="175"/>
      <c r="C44" s="134"/>
      <c r="D44" s="135"/>
      <c r="E44" s="26"/>
      <c r="F44" s="146"/>
      <c r="G44" s="166"/>
      <c r="H44" s="166"/>
      <c r="I44" s="167"/>
      <c r="J44" s="10"/>
      <c r="K44" s="10"/>
      <c r="L44" s="10"/>
    </row>
    <row r="45" spans="1:12" ht="12.75">
      <c r="A45" s="102"/>
      <c r="B45" s="30"/>
      <c r="C45" s="170"/>
      <c r="D45" s="171"/>
      <c r="E45" s="16"/>
      <c r="F45" s="170"/>
      <c r="G45" s="172"/>
      <c r="H45" s="35"/>
      <c r="I45" s="106"/>
      <c r="J45" s="10"/>
      <c r="K45" s="10"/>
      <c r="L45" s="10"/>
    </row>
    <row r="46" spans="1:12" ht="12.75">
      <c r="A46" s="131" t="s">
        <v>268</v>
      </c>
      <c r="B46" s="175"/>
      <c r="C46" s="146" t="s">
        <v>340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1" t="s">
        <v>270</v>
      </c>
      <c r="B48" s="175"/>
      <c r="C48" s="176" t="s">
        <v>341</v>
      </c>
      <c r="D48" s="177"/>
      <c r="E48" s="178"/>
      <c r="F48" s="16"/>
      <c r="G48" s="51" t="s">
        <v>271</v>
      </c>
      <c r="H48" s="176" t="s">
        <v>342</v>
      </c>
      <c r="I48" s="178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1" t="s">
        <v>257</v>
      </c>
      <c r="B50" s="175"/>
      <c r="C50" s="187" t="s">
        <v>343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2" t="s">
        <v>272</v>
      </c>
      <c r="B52" s="143"/>
      <c r="C52" s="176" t="s">
        <v>344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7"/>
      <c r="B53" s="20"/>
      <c r="C53" s="181" t="s">
        <v>273</v>
      </c>
      <c r="D53" s="181"/>
      <c r="E53" s="181"/>
      <c r="F53" s="181"/>
      <c r="G53" s="181"/>
      <c r="H53" s="18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8" t="s">
        <v>274</v>
      </c>
      <c r="C55" s="189"/>
      <c r="D55" s="189"/>
      <c r="E55" s="189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7"/>
      <c r="B57" s="190" t="s">
        <v>307</v>
      </c>
      <c r="C57" s="191"/>
      <c r="D57" s="191"/>
      <c r="E57" s="191"/>
      <c r="F57" s="191"/>
      <c r="G57" s="191"/>
      <c r="H57" s="191"/>
      <c r="I57" s="109"/>
      <c r="J57" s="10"/>
      <c r="K57" s="10"/>
      <c r="L57" s="10"/>
    </row>
    <row r="58" spans="1:12" ht="12.75">
      <c r="A58" s="107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7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5"/>
      <c r="H63" s="186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A75" sqref="A75:H75"/>
    </sheetView>
  </sheetViews>
  <sheetFormatPr defaultColWidth="9.140625" defaultRowHeight="12.75"/>
  <cols>
    <col min="1" max="6" width="9.140625" style="52" customWidth="1"/>
    <col min="7" max="7" width="6.7109375" style="52" customWidth="1"/>
    <col min="8" max="8" width="9.140625" style="52" hidden="1" customWidth="1"/>
    <col min="9" max="9" width="9.140625" style="52" customWidth="1"/>
    <col min="10" max="10" width="10.14062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319</v>
      </c>
      <c r="K4" s="60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146664240</v>
      </c>
      <c r="K8" s="53">
        <f>K9+K16+K26+K35+K39</f>
        <v>146340373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17807170</v>
      </c>
      <c r="K9" s="53">
        <f>SUM(K10:K15)</f>
        <v>17668991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1996371</v>
      </c>
      <c r="K11" s="7">
        <v>1790282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14468609</v>
      </c>
      <c r="K12" s="7">
        <v>12579816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1342190</v>
      </c>
      <c r="K15" s="7">
        <v>3298893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128444671</v>
      </c>
      <c r="K16" s="53">
        <f>SUM(K17:K25)</f>
        <v>128241828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35514989</v>
      </c>
      <c r="K17" s="7">
        <v>35514989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54484540</v>
      </c>
      <c r="K18" s="7">
        <v>51271429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27598291</v>
      </c>
      <c r="K19" s="7">
        <v>28388361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4897151</v>
      </c>
      <c r="K20" s="7">
        <v>7481310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1639982</v>
      </c>
      <c r="K22" s="7">
        <v>1607837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539349</v>
      </c>
      <c r="K23" s="7">
        <v>300601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176608</v>
      </c>
      <c r="K24" s="7">
        <v>241111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3593761</v>
      </c>
      <c r="K25" s="7">
        <v>3436190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342408</v>
      </c>
      <c r="K26" s="53">
        <f>SUM(K27:K34)</f>
        <v>373795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223800</v>
      </c>
      <c r="K31" s="7">
        <v>228800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50658</v>
      </c>
      <c r="K32" s="7">
        <v>82045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62950</v>
      </c>
      <c r="K33" s="7">
        <v>62950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5000</v>
      </c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69991</v>
      </c>
      <c r="K35" s="53">
        <f>SUM(K36:K38)</f>
        <v>55759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69991</v>
      </c>
      <c r="K38" s="7">
        <v>55759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87189535</v>
      </c>
      <c r="K40" s="53">
        <f>K41+K49+K56+K64</f>
        <v>85678009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47439214</v>
      </c>
      <c r="K41" s="53">
        <f>SUM(K42:K48)</f>
        <v>47516366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3109642</v>
      </c>
      <c r="K42" s="7">
        <v>3165194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1352506</v>
      </c>
      <c r="K44" s="7">
        <v>1367587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14352314</v>
      </c>
      <c r="K45" s="7">
        <v>14838726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28624752</v>
      </c>
      <c r="K47" s="7">
        <v>28144859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34739301</v>
      </c>
      <c r="K49" s="53">
        <f>SUM(K50:K55)</f>
        <v>32749416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32809611</v>
      </c>
      <c r="K51" s="7">
        <v>31336685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192622</v>
      </c>
      <c r="K53" s="7">
        <v>243393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1688590</v>
      </c>
      <c r="K54" s="7">
        <v>1128604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48478</v>
      </c>
      <c r="K55" s="7">
        <v>40734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165819</v>
      </c>
      <c r="K56" s="53">
        <v>149252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165819</v>
      </c>
      <c r="K62" s="7">
        <v>149252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4845201</v>
      </c>
      <c r="K64" s="7">
        <v>5262975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729204</v>
      </c>
      <c r="K65" s="7">
        <v>433696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234582979</v>
      </c>
      <c r="K66" s="53">
        <f>K7+K8+K40+K65</f>
        <v>232452078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97308190</v>
      </c>
      <c r="K69" s="54">
        <f>K70+K71+K72+K78+K79+K82+K85</f>
        <v>96731240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119822800</v>
      </c>
      <c r="K70" s="7">
        <v>119822800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5385620</v>
      </c>
      <c r="K71" s="7">
        <v>5385620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7521201</v>
      </c>
      <c r="K72" s="53">
        <f>K73+K74-K75+K76+K77</f>
        <v>7521201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7521201</v>
      </c>
      <c r="K73" s="7">
        <v>7521201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89660</v>
      </c>
      <c r="K74" s="7">
        <v>89660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89660</v>
      </c>
      <c r="K75" s="7">
        <v>89660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-39545986</v>
      </c>
      <c r="K79" s="53">
        <f>K80-K81</f>
        <v>-37238008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39545986</v>
      </c>
      <c r="K81" s="7">
        <v>37238008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2952317</v>
      </c>
      <c r="K82" s="53">
        <f>K83-K84</f>
        <v>533553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2952317</v>
      </c>
      <c r="K83" s="7">
        <v>533553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1172238</v>
      </c>
      <c r="K85" s="7">
        <v>706074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56127462</v>
      </c>
      <c r="K90" s="53">
        <f>SUM(K91:K99)</f>
        <v>53167780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15000000</v>
      </c>
      <c r="K92" s="7">
        <v>12637500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41127462</v>
      </c>
      <c r="K93" s="7">
        <v>40530280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80601945</v>
      </c>
      <c r="K100" s="53">
        <f>SUM(K101:K112)</f>
        <v>81889648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12657098</v>
      </c>
      <c r="K103" s="7">
        <v>14177439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57473179</v>
      </c>
      <c r="K105" s="7">
        <v>57449850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5588689</v>
      </c>
      <c r="K108" s="7">
        <v>5332319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3622163</v>
      </c>
      <c r="K109" s="7">
        <v>4547114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615</v>
      </c>
      <c r="K110" s="7">
        <v>615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1260201</v>
      </c>
      <c r="K112" s="7">
        <v>382311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545382</v>
      </c>
      <c r="K113" s="7">
        <v>663410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234582979</v>
      </c>
      <c r="K114" s="53">
        <f>K69+K86+K90+K100+K113</f>
        <v>232452078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86041403</v>
      </c>
      <c r="K118" s="7">
        <v>95273654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751512</v>
      </c>
      <c r="K119" s="8">
        <v>1457586</v>
      </c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4" width="9.140625" style="52" customWidth="1"/>
    <col min="5" max="5" width="10.140625" style="52" customWidth="1"/>
    <col min="6" max="6" width="4.421875" style="52" hidden="1" customWidth="1"/>
    <col min="7" max="7" width="3.57421875" style="52" hidden="1" customWidth="1"/>
    <col min="8" max="8" width="9.140625" style="52" hidden="1" customWidth="1"/>
    <col min="9" max="9" width="9.140625" style="52" customWidth="1"/>
    <col min="10" max="10" width="9.8515625" style="52" customWidth="1"/>
    <col min="11" max="11" width="9.42187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346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277622364</v>
      </c>
      <c r="K7" s="54">
        <f>SUM(K8:K9)</f>
        <v>93873646</v>
      </c>
      <c r="L7" s="54">
        <f>SUM(L8:L9)</f>
        <v>295946702</v>
      </c>
      <c r="M7" s="129">
        <f>SUM(M8:M9)</f>
        <v>101132732.52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263934503</v>
      </c>
      <c r="K8" s="7">
        <v>89382461</v>
      </c>
      <c r="L8" s="7">
        <v>283093085</v>
      </c>
      <c r="M8" s="130">
        <v>96691410.52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13687861</v>
      </c>
      <c r="K9" s="7">
        <v>4491185</v>
      </c>
      <c r="L9" s="7">
        <v>12853617</v>
      </c>
      <c r="M9" s="130">
        <v>4441322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270547946</v>
      </c>
      <c r="K10" s="53">
        <f>K11+K12+K16+K20+K21+K22+K25+K26</f>
        <v>91293194</v>
      </c>
      <c r="L10" s="53">
        <f>L11+L12+L16+L20+L21+L22+L25+L26</f>
        <v>293158160</v>
      </c>
      <c r="M10" s="129">
        <f>M11+M12+M16+M20+M21+M22+M25+M26</f>
        <v>100931614.83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158647</v>
      </c>
      <c r="K11" s="7">
        <v>-117884</v>
      </c>
      <c r="L11" s="7">
        <v>198503</v>
      </c>
      <c r="M11" s="130">
        <v>662236.67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196606516</v>
      </c>
      <c r="K12" s="53">
        <f>SUM(K13:K15)</f>
        <v>67008227</v>
      </c>
      <c r="L12" s="53">
        <f>SUM(L13:L15)</f>
        <v>206735721</v>
      </c>
      <c r="M12" s="129">
        <f>SUM(M13:M15)</f>
        <v>69784741.33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53740999</v>
      </c>
      <c r="K13" s="7">
        <v>18275255</v>
      </c>
      <c r="L13" s="7">
        <v>56652094</v>
      </c>
      <c r="M13" s="130">
        <v>19076889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120500918</v>
      </c>
      <c r="K14" s="7">
        <v>40142422</v>
      </c>
      <c r="L14" s="7">
        <v>126262343</v>
      </c>
      <c r="M14" s="130">
        <v>42062487.7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22364599</v>
      </c>
      <c r="K15" s="7">
        <v>8590550</v>
      </c>
      <c r="L15" s="7">
        <v>23821284</v>
      </c>
      <c r="M15" s="130">
        <v>8645364.63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53361992</v>
      </c>
      <c r="K16" s="53">
        <f>SUM(K17:K19)</f>
        <v>18425054</v>
      </c>
      <c r="L16" s="53">
        <f>SUM(L17:L19)</f>
        <v>63513719</v>
      </c>
      <c r="M16" s="129">
        <f>SUM(M17:M19)</f>
        <v>21702154.38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35535393</v>
      </c>
      <c r="K17" s="7">
        <v>12224328</v>
      </c>
      <c r="L17" s="7">
        <v>41323086</v>
      </c>
      <c r="M17" s="130">
        <v>14080785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10412835</v>
      </c>
      <c r="K18" s="7">
        <v>3635636</v>
      </c>
      <c r="L18" s="7">
        <v>13299749</v>
      </c>
      <c r="M18" s="130">
        <v>4601589.97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7413764</v>
      </c>
      <c r="K19" s="7">
        <v>2565090</v>
      </c>
      <c r="L19" s="7">
        <v>8890884</v>
      </c>
      <c r="M19" s="130">
        <v>3019779.41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9769843</v>
      </c>
      <c r="K20" s="7">
        <v>3154461</v>
      </c>
      <c r="L20" s="7">
        <v>9567709</v>
      </c>
      <c r="M20" s="130">
        <v>3365673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9920596</v>
      </c>
      <c r="K21" s="7">
        <v>3162515</v>
      </c>
      <c r="L21" s="7">
        <v>10541086</v>
      </c>
      <c r="M21" s="130">
        <v>3545203.45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78171</v>
      </c>
      <c r="K22" s="53">
        <f>SUM(K23:K24)</f>
        <v>54011</v>
      </c>
      <c r="L22" s="53">
        <f>SUM(L23:L24)</f>
        <v>164795</v>
      </c>
      <c r="M22" s="129">
        <f>SUM(M23:M25)</f>
        <v>79500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129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78171</v>
      </c>
      <c r="K24" s="7">
        <v>54011</v>
      </c>
      <c r="L24" s="7">
        <v>164795</v>
      </c>
      <c r="M24" s="130">
        <v>79500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129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652181</v>
      </c>
      <c r="K26" s="7">
        <v>-393190</v>
      </c>
      <c r="L26" s="7">
        <v>2436627</v>
      </c>
      <c r="M26" s="130">
        <v>1792106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766254</v>
      </c>
      <c r="K27" s="53">
        <f>SUM(K28:K32)</f>
        <v>120664</v>
      </c>
      <c r="L27" s="53">
        <f>SUM(L28:L32)</f>
        <v>1144276</v>
      </c>
      <c r="M27" s="129">
        <f>SUM(M28:M32)</f>
        <v>538097</v>
      </c>
    </row>
    <row r="28" spans="1:13" ht="27.75" customHeight="1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129"/>
    </row>
    <row r="29" spans="1:13" ht="27.75" customHeight="1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92978</v>
      </c>
      <c r="K29" s="7">
        <v>4783</v>
      </c>
      <c r="L29" s="7">
        <v>328257</v>
      </c>
      <c r="M29" s="130">
        <v>306261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129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129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673276</v>
      </c>
      <c r="K32" s="7">
        <v>115881</v>
      </c>
      <c r="L32" s="7">
        <v>816019</v>
      </c>
      <c r="M32" s="130">
        <v>231836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2724098</v>
      </c>
      <c r="K33" s="53">
        <f>SUM(K34:K37)</f>
        <v>1311303</v>
      </c>
      <c r="L33" s="53">
        <f>SUM(L34:L37)</f>
        <v>2693191</v>
      </c>
      <c r="M33" s="129">
        <f>SUM(M34:M37)</f>
        <v>897038.62</v>
      </c>
    </row>
    <row r="34" spans="1:13" ht="21" customHeight="1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129"/>
    </row>
    <row r="35" spans="1:13" ht="24" customHeight="1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1846651</v>
      </c>
      <c r="K35" s="7">
        <v>440107</v>
      </c>
      <c r="L35" s="7">
        <v>1855537</v>
      </c>
      <c r="M35" s="130">
        <v>741506.62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129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877447</v>
      </c>
      <c r="K37" s="7">
        <v>871196</v>
      </c>
      <c r="L37" s="7">
        <v>837654</v>
      </c>
      <c r="M37" s="130">
        <v>155532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129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129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129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129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278388618</v>
      </c>
      <c r="K42" s="53">
        <f>K7+K27+K38+K40</f>
        <v>93994310</v>
      </c>
      <c r="L42" s="53">
        <f>L7+L27+L38+L40</f>
        <v>297090978</v>
      </c>
      <c r="M42" s="129">
        <f>M7+M27+M38+M40</f>
        <v>101670829.52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273272044</v>
      </c>
      <c r="K43" s="53">
        <f>K10+K33+K39+K41</f>
        <v>92604497</v>
      </c>
      <c r="L43" s="53">
        <f>L10+L33+L39+L41</f>
        <v>295851351</v>
      </c>
      <c r="M43" s="129">
        <f>M10+M33+M39+M41</f>
        <v>101828653.45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5116574</v>
      </c>
      <c r="K44" s="53">
        <f>K42-K43</f>
        <v>1389813</v>
      </c>
      <c r="L44" s="53">
        <f>L42-L43</f>
        <v>1239627</v>
      </c>
      <c r="M44" s="129">
        <f>M42-M43</f>
        <v>-157823.93000000715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5116574</v>
      </c>
      <c r="K45" s="53">
        <f>IF(K42&gt;K43,K42-K43,0)</f>
        <v>1389813</v>
      </c>
      <c r="L45" s="53">
        <f>IF(L42&gt;L43,L42-L43,0)</f>
        <v>1239627</v>
      </c>
      <c r="M45" s="129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129"/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129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5116574</v>
      </c>
      <c r="K48" s="53">
        <f>K44-K47</f>
        <v>1389813</v>
      </c>
      <c r="L48" s="53">
        <f>L44-L47</f>
        <v>1239627</v>
      </c>
      <c r="M48" s="129">
        <f>M44-M47</f>
        <v>-157823.93000000715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5116574</v>
      </c>
      <c r="K49" s="53">
        <f>IF(K48&gt;0,K48,0)</f>
        <v>1389813</v>
      </c>
      <c r="L49" s="53">
        <f>IF(L48&gt;0,L48,0)</f>
        <v>1239627</v>
      </c>
      <c r="M49" s="129">
        <v>-157824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129"/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4203896</v>
      </c>
      <c r="K53" s="7">
        <v>1215712</v>
      </c>
      <c r="L53" s="7">
        <v>533553</v>
      </c>
      <c r="M53" s="7">
        <v>-530740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912678</v>
      </c>
      <c r="K54" s="8">
        <v>174101</v>
      </c>
      <c r="L54" s="8">
        <v>706074</v>
      </c>
      <c r="M54" s="8">
        <v>372916</v>
      </c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5116574</v>
      </c>
      <c r="K56" s="6">
        <v>1389813</v>
      </c>
      <c r="L56" s="6">
        <v>1239627</v>
      </c>
      <c r="M56" s="6">
        <v>-157824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5116574</v>
      </c>
      <c r="K67" s="61">
        <f>K56+K66</f>
        <v>1389813</v>
      </c>
      <c r="L67" s="61">
        <v>1239627</v>
      </c>
      <c r="M67" s="61">
        <v>-157824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4203896</v>
      </c>
      <c r="K70" s="7">
        <v>1215712</v>
      </c>
      <c r="L70" s="7">
        <v>533553</v>
      </c>
      <c r="M70" s="7">
        <v>-530740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912678</v>
      </c>
      <c r="K71" s="8">
        <v>174101</v>
      </c>
      <c r="L71" s="8">
        <v>706074</v>
      </c>
      <c r="M71" s="8">
        <v>372916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N28" sqref="N2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5116574</v>
      </c>
      <c r="K7" s="7">
        <v>1239627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9769843</v>
      </c>
      <c r="K8" s="7">
        <v>9567709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9903967</v>
      </c>
      <c r="K9" s="7">
        <v>1287703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>
        <v>1989885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102052</v>
      </c>
      <c r="K12" s="7">
        <v>438769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24892436</v>
      </c>
      <c r="K13" s="53">
        <f>SUM(K7:K12)</f>
        <v>14523693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10628166</v>
      </c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30971</v>
      </c>
      <c r="K16" s="7">
        <v>77152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179411</v>
      </c>
      <c r="K17" s="7">
        <v>328240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10838548</v>
      </c>
      <c r="K18" s="53">
        <f>SUM(K14:K17)</f>
        <v>405392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14053888</v>
      </c>
      <c r="K19" s="53">
        <f>IF(K13&gt;K18,K13-K18,0)</f>
        <v>14118301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1720895</v>
      </c>
      <c r="K22" s="7">
        <v>2003479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59402</v>
      </c>
      <c r="K24" s="7">
        <v>33978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>
        <v>213771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1780297</v>
      </c>
      <c r="K27" s="53">
        <f>SUM(K22:K26)</f>
        <v>2251228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9565165</v>
      </c>
      <c r="K28" s="7">
        <v>13283101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2532933</v>
      </c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12098098</v>
      </c>
      <c r="K31" s="53">
        <f>SUM(K28:K30)</f>
        <v>13283101</v>
      </c>
    </row>
    <row r="32" spans="1:11" ht="19.5" customHeight="1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2.5" customHeight="1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10317801</v>
      </c>
      <c r="K33" s="53">
        <f>IF(K31&gt;K27,K31-K27,0)</f>
        <v>11031873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6760421</v>
      </c>
      <c r="K36" s="7">
        <v>4257269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>
        <v>3391010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6760421</v>
      </c>
      <c r="K38" s="53">
        <f>SUM(K35:K37)</f>
        <v>7648279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8343093</v>
      </c>
      <c r="K39" s="7">
        <v>8892589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1163005</v>
      </c>
      <c r="K41" s="7">
        <v>1424344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23800</v>
      </c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9529898</v>
      </c>
      <c r="K44" s="53">
        <f>SUM(K39:K43)</f>
        <v>10316933</v>
      </c>
    </row>
    <row r="45" spans="1:11" ht="21" customHeight="1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5.5" customHeight="1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2769477</v>
      </c>
      <c r="K46" s="53">
        <f>IF(K44&gt;K38,K44-K38,0)</f>
        <v>2668654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966610</v>
      </c>
      <c r="K47" s="53">
        <f>IF(K19-K20+K32-K33+K45-K46&gt;0,K19-K20+K32-K33+K45-K46,0)</f>
        <v>417774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2399418</v>
      </c>
      <c r="K49" s="7">
        <v>4845201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966610</v>
      </c>
      <c r="K50" s="7">
        <v>417774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3366028</v>
      </c>
      <c r="K52" s="61">
        <f>K49+K50-K51</f>
        <v>5262975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P21" sqref="P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4.140625" style="76" customWidth="1"/>
    <col min="9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282</v>
      </c>
      <c r="D2" s="271"/>
      <c r="E2" s="128" t="s">
        <v>323</v>
      </c>
      <c r="F2" s="43" t="s">
        <v>250</v>
      </c>
      <c r="G2" s="272" t="s">
        <v>350</v>
      </c>
      <c r="H2" s="273"/>
      <c r="I2" s="74"/>
      <c r="J2" s="74"/>
      <c r="K2" s="74"/>
      <c r="L2" s="77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0" t="s">
        <v>305</v>
      </c>
      <c r="J3" s="81" t="s">
        <v>150</v>
      </c>
      <c r="K3" s="81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119822800</v>
      </c>
      <c r="K5" s="45">
        <v>119822800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5385620</v>
      </c>
      <c r="K6" s="46">
        <v>5385620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7521201</v>
      </c>
      <c r="K7" s="46">
        <v>7521201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-50061261</v>
      </c>
      <c r="K8" s="46">
        <v>-37238008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5116574</v>
      </c>
      <c r="K9" s="46">
        <v>1239627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87784934</v>
      </c>
      <c r="K14" s="78">
        <f>SUM(K5:K13)</f>
        <v>96731240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>
        <v>87292982</v>
      </c>
      <c r="K23" s="45">
        <v>95273654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9">
        <v>491952</v>
      </c>
      <c r="K24" s="79">
        <v>1457586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Gregurić</cp:lastModifiedBy>
  <cp:lastPrinted>2018-10-25T11:47:15Z</cp:lastPrinted>
  <dcterms:created xsi:type="dcterms:W3CDTF">2008-10-17T11:51:54Z</dcterms:created>
  <dcterms:modified xsi:type="dcterms:W3CDTF">2018-10-25T11:47:17Z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