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comments7.xml><?xml version="1.0" encoding="utf-8"?>
<comments xmlns="http://schemas.openxmlformats.org/spreadsheetml/2006/main">
  <authors>
    <author>a</author>
  </authors>
  <commentList>
    <comment ref="A1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2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23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25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2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2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3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</commentList>
</comments>
</file>

<file path=xl/sharedStrings.xml><?xml version="1.0" encoding="utf-8"?>
<sst xmlns="http://schemas.openxmlformats.org/spreadsheetml/2006/main" count="423" uniqueCount="372">
  <si>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</si>
  <si>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</si>
  <si>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</si>
  <si>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</si>
  <si>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</si>
  <si>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</si>
  <si>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</si>
  <si>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</si>
  <si>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</si>
  <si>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</si>
  <si>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</si>
  <si>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</si>
  <si>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</si>
  <si>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</si>
  <si>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</si>
  <si>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</si>
  <si>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</si>
  <si>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</si>
  <si>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</si>
  <si>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</si>
  <si>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</si>
  <si>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</si>
  <si>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</si>
  <si>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</si>
  <si>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</si>
  <si>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</si>
  <si>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</si>
  <si>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</si>
  <si>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</si>
  <si>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</si>
  <si>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</si>
  <si>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</si>
  <si>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</si>
  <si>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</si>
  <si>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</si>
  <si>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</si>
  <si>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</si>
  <si>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</si>
  <si>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</si>
  <si>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</si>
  <si>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</si>
  <si>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</si>
  <si>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</si>
  <si>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</si>
  <si>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</si>
  <si>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</si>
  <si>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</si>
  <si>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</si>
  <si>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</si>
  <si>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</si>
  <si>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</si>
  <si>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</si>
  <si>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</si>
  <si>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</si>
  <si>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</si>
  <si>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</si>
  <si>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</si>
  <si>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</si>
  <si>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</si>
  <si>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</si>
  <si>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</si>
  <si>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</si>
  <si>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</si>
  <si>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</si>
  <si>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</si>
  <si>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</si>
  <si>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</si>
  <si>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</si>
  <si>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</si>
  <si>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</si>
  <si>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</si>
  <si>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</si>
  <si>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</si>
  <si>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</si>
  <si>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</si>
  <si>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</si>
  <si>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</si>
  <si>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</si>
  <si>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</si>
  <si>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</si>
  <si>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</si>
  <si>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</si>
  <si>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</si>
  <si>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</si>
  <si>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</si>
  <si>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</si>
  <si>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</si>
  <si>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</si>
  <si>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</si>
  <si>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</si>
  <si>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</si>
  <si>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</si>
  <si>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</si>
  <si>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</si>
  <si>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</si>
  <si>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</si>
  <si>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</si>
  <si>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</si>
  <si>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</si>
  <si>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</si>
  <si>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</si>
  <si>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</si>
  <si>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</si>
  <si>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</si>
  <si>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</si>
  <si>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</si>
  <si>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</si>
  <si>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</si>
  <si>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</si>
  <si>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</si>
  <si>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</si>
  <si>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</si>
  <si>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</si>
  <si>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</si>
  <si>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</si>
  <si>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</si>
  <si>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</si>
  <si>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</si>
  <si>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</si>
  <si>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</si>
  <si>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</si>
  <si>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</si>
  <si>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</si>
  <si>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</si>
  <si>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</si>
  <si>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</si>
  <si>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</si>
  <si>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</si>
  <si>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</si>
  <si>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</si>
  <si>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</si>
  <si>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</si>
  <si>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</si>
  <si>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</si>
  <si>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</si>
  <si>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</si>
  <si>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</si>
  <si>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</si>
  <si>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</si>
  <si>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</si>
  <si>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</si>
  <si>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</si>
  <si>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</si>
  <si>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</si>
  <si>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</si>
  <si>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</si>
  <si>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</si>
  <si>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</si>
  <si>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</si>
  <si>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</si>
  <si>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</si>
  <si>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</si>
  <si>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</si>
  <si>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</si>
  <si>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</si>
  <si>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</si>
  <si>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</si>
  <si>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</si>
  <si>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</si>
  <si>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</si>
  <si>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</si>
  <si>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</si>
  <si>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</si>
  <si>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</si>
  <si>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</si>
  <si>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</si>
  <si>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</si>
  <si>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</si>
  <si>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</si>
  <si>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</si>
  <si>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</si>
  <si>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</si>
  <si>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</si>
  <si>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</si>
  <si>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</si>
  <si>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</si>
  <si>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</si>
  <si>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</si>
  <si>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</si>
  <si>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</si>
  <si>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</si>
  <si>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</si>
  <si>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</si>
  <si>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</si>
  <si>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</si>
  <si>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</si>
  <si>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</si>
  <si>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</si>
  <si>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</si>
  <si>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</si>
  <si>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</si>
  <si>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</si>
  <si>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</si>
  <si>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</si>
  <si>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</si>
  <si>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</si>
  <si>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</si>
  <si>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</si>
  <si>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</si>
  <si>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</si>
  <si>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</si>
  <si>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</si>
  <si>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</si>
  <si>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</si>
  <si>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</si>
  <si>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</si>
  <si>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</si>
  <si>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</si>
  <si>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</si>
  <si>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</si>
  <si>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</si>
  <si>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</si>
  <si>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</si>
  <si>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</si>
  <si>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</si>
  <si>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</si>
  <si>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</si>
  <si>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</si>
  <si>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</si>
  <si>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</si>
  <si>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</si>
  <si>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</si>
  <si>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</si>
  <si>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</si>
  <si>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</si>
  <si>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</si>
  <si>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</si>
  <si>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</si>
  <si>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</si>
  <si>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</si>
  <si>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</si>
  <si>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</si>
  <si>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</si>
  <si>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</si>
  <si>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</si>
  <si>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</si>
  <si>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</si>
  <si>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</si>
  <si>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</si>
  <si>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</si>
  <si>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</si>
  <si>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</si>
  <si>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</si>
  <si>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</si>
  <si>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</si>
  <si>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</si>
  <si>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</si>
  <si>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</si>
  <si>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</si>
  <si>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</si>
  <si>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</si>
  <si>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</si>
  <si>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</si>
  <si>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</si>
  <si>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</si>
  <si>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</si>
  <si>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</si>
  <si>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</si>
  <si>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</si>
  <si>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</si>
  <si>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</si>
  <si>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</si>
  <si>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</si>
  <si>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</si>
  <si>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</si>
  <si>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</si>
  <si>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</si>
  <si>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</si>
  <si>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</si>
  <si>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</si>
  <si>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</si>
  <si>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</si>
  <si>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</si>
  <si>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</si>
  <si>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</si>
  <si>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</si>
  <si>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</si>
  <si>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</si>
  <si>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</si>
  <si>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</si>
  <si>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</si>
  <si>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</si>
  <si>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</si>
  <si>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</si>
  <si>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</si>
  <si>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</si>
  <si>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</si>
  <si>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</si>
  <si>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</si>
  <si>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</si>
  <si>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</si>
  <si>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</si>
  <si>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</si>
  <si>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</si>
  <si>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</si>
  <si>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</si>
  <si>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</si>
  <si>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</si>
  <si>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</si>
  <si>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</si>
  <si>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</si>
  <si>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</si>
  <si>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</si>
  <si>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</si>
  <si>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</si>
  <si>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</si>
  <si>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</si>
  <si>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</si>
  <si>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</si>
  <si>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</si>
  <si>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</si>
  <si>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</si>
  <si>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</si>
  <si>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</si>
  <si>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</si>
  <si>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</si>
  <si>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</si>
  <si>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</si>
  <si>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</si>
  <si>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</si>
  <si>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</si>
  <si>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</si>
  <si>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</si>
  <si>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</si>
  <si>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</si>
  <si>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</si>
  <si>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</si>
  <si>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</si>
  <si>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</si>
  <si>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1071</t>
  </si>
  <si>
    <t>NE</t>
  </si>
  <si>
    <t>DARINKA FIŠTREK</t>
  </si>
  <si>
    <t>013688418</t>
  </si>
  <si>
    <t>013822384</t>
  </si>
  <si>
    <t>darinka.fistrek@klara.hr</t>
  </si>
  <si>
    <t>stanje na dan 30.09.2017</t>
  </si>
  <si>
    <r>
      <t xml:space="preserve">Obveznik: </t>
    </r>
    <r>
      <rPr>
        <b/>
        <u val="single"/>
        <sz val="10"/>
        <rFont val="Arial"/>
        <family val="2"/>
      </rPr>
      <t>ZAGREBAČKE PEKARNE KLARE d.d.</t>
    </r>
  </si>
  <si>
    <t xml:space="preserve">u razdoblju 01.01.2017. do 30.09.2017 </t>
  </si>
  <si>
    <t>Obveznik: ZAGREBAČKE PEKARNE KLARA D.D.</t>
  </si>
  <si>
    <t>u razdoblju 01.01.2017. do 30.09.2017</t>
  </si>
  <si>
    <r>
      <t xml:space="preserve">Obveznik: </t>
    </r>
    <r>
      <rPr>
        <b/>
        <u val="single"/>
        <sz val="8"/>
        <rFont val="Arial"/>
        <family val="2"/>
      </rPr>
      <t>ZAGREBAČKE PEKARNE KLARA D.D.</t>
    </r>
  </si>
  <si>
    <r>
      <t>PETAR TH</t>
    </r>
    <r>
      <rPr>
        <b/>
        <sz val="9"/>
        <rFont val="Calibri"/>
        <family val="2"/>
      </rPr>
      <t>Ü</t>
    </r>
    <r>
      <rPr>
        <b/>
        <sz val="9"/>
        <rFont val="Arial"/>
        <family val="2"/>
      </rPr>
      <t>R</t>
    </r>
  </si>
  <si>
    <t xml:space="preserve"> ZAGREBAČKE PEKARNE KLARA d.d.</t>
  </si>
  <si>
    <t>BILJEŠKE UZ IZVJEŠĆA</t>
  </si>
  <si>
    <t>Za razdoblje:</t>
  </si>
  <si>
    <t>1. Podjela dionica</t>
  </si>
  <si>
    <t>NIJE BILO PODJELA DIONICA.</t>
  </si>
  <si>
    <t>2. Zarada po dionici</t>
  </si>
  <si>
    <t>3. Promjena vlasničke strukture</t>
  </si>
  <si>
    <t>U STRUKTURI VLASNIŠTVA NEMA PROMJENA U ODNOSU NA 31.12.2016.</t>
  </si>
  <si>
    <t>4. Pripajanja i spajanja</t>
  </si>
  <si>
    <t>NIJE BILO SPAJANJA NI PRIPAJANJA.</t>
  </si>
  <si>
    <t>5. Neizvjesnost (opis slučajeva kod kojih postoji neizvjesnost naplate prihoda ili mogućih budućih troškova)</t>
  </si>
  <si>
    <t xml:space="preserve">NEMA BITNIH PROMJENA. </t>
  </si>
  <si>
    <t>6. Rezultati poslovanja</t>
  </si>
  <si>
    <t>7. Opis proizvoda i usluga</t>
  </si>
  <si>
    <t>PROIZVODNJA KRUHA I PECIVA I SRODNIH PROIZVODA I MALOPRODAJA.</t>
  </si>
  <si>
    <t>8. Dobit ili gubitak</t>
  </si>
  <si>
    <t>SVI TROŠKOVI NA KOJE UPRAVA MOŽE UTJECATI SU SMANJENI, ALI POVEĆANJE CIJENA SIROVINA, I DODATNI RABATI KUPCIMA RAZLOG SU ŠTO REZULTATI POSLOVANJA NISU BOLJI.</t>
  </si>
  <si>
    <t>9. Likvidnost</t>
  </si>
  <si>
    <t>ZBOG STALNOG POVEĆANJA ULAZNIH TROŠKOVA, OPOREZIVANJA KRUHA STOPOM PDV-A OD 5%, OBVEZE SU SVE VEĆE, KOLIČINSKA PRODAJA JE VEĆA, A FINANCIJSKI MANJA.</t>
  </si>
  <si>
    <t>10. Promjene računovodstvenih politika</t>
  </si>
  <si>
    <t>NIJE BILO PROMJENA RAČUNOVODSTVENIH POLITIKA.</t>
  </si>
  <si>
    <t>11.NAPOMENA</t>
  </si>
  <si>
    <t>Osoba ovlaštena za zastupanje</t>
  </si>
  <si>
    <r>
      <t>Petar Th</t>
    </r>
    <r>
      <rPr>
        <sz val="9"/>
        <rFont val="Calibri"/>
        <family val="2"/>
      </rPr>
      <t>ür, prof.</t>
    </r>
  </si>
  <si>
    <t>Po punomoći</t>
  </si>
  <si>
    <t>Marina Kordić Juratovac, oec.</t>
  </si>
  <si>
    <t>01.01.2017 -30.09.2017.</t>
  </si>
  <si>
    <t>DOBIT PO DIONICI 9,84 KN.</t>
  </si>
  <si>
    <t>U ODNOSU NA ISTO RAZDOBLJE PROŠLE GODINE UKUPNI PRIHOD VEĆI JE ZA 11,47%,A UKUPNI TROŠKOVI VEĆI SU ZA 5,96% . REZULTAT TOGA JE DOBIT U POSLOVANJU.</t>
  </si>
  <si>
    <t>U ZAGREBU,26.10.2017.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</si>
</sst>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Calibri"/>
      <family val="2"/>
    </font>
    <font>
      <sz val="8"/>
      <name val="Tahoma"/>
      <family val="0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5" fillId="0" borderId="0" xfId="63" applyFont="1" applyBorder="1" applyAlignment="1" applyProtection="1">
      <alignment horizontal="left"/>
      <protection hidden="1"/>
    </xf>
    <xf numFmtId="0" fontId="16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horizontal="left"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2" fillId="0" borderId="0" xfId="0" applyFont="1" applyFill="1" applyBorder="1" applyAlignment="1" applyProtection="1">
      <alignment horizontal="right" vertical="top"/>
      <protection/>
    </xf>
    <xf numFmtId="0" fontId="42" fillId="0" borderId="0" xfId="0" applyFont="1" applyFill="1" applyBorder="1" applyAlignment="1" applyProtection="1">
      <alignment vertical="top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left" vertical="top"/>
      <protection/>
    </xf>
    <xf numFmtId="0" fontId="42" fillId="0" borderId="0" xfId="57" applyFont="1" applyFill="1" applyBorder="1" applyAlignment="1">
      <alignment horizontal="left" vertical="top"/>
      <protection/>
    </xf>
    <xf numFmtId="0" fontId="45" fillId="0" borderId="0" xfId="57" applyFont="1" applyFill="1" applyBorder="1" applyAlignment="1">
      <alignment horizontal="left" vertical="center"/>
      <protection/>
    </xf>
    <xf numFmtId="0" fontId="42" fillId="0" borderId="0" xfId="57" applyFont="1" applyFill="1" applyBorder="1" applyAlignment="1">
      <alignment horizontal="left" vertical="center"/>
      <protection/>
    </xf>
    <xf numFmtId="49" fontId="42" fillId="0" borderId="0" xfId="57" applyNumberFormat="1" applyFont="1" applyFill="1" applyBorder="1" applyAlignment="1">
      <alignment horizontal="left" vertical="center"/>
      <protection/>
    </xf>
    <xf numFmtId="0" fontId="46" fillId="0" borderId="0" xfId="57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45" fillId="0" borderId="0" xfId="57" applyFont="1" applyFill="1" applyBorder="1" applyAlignment="1">
      <alignment horizontal="left" vertical="top"/>
      <protection/>
    </xf>
    <xf numFmtId="0" fontId="42" fillId="0" borderId="0" xfId="57" applyFont="1" applyFill="1" applyBorder="1" applyAlignment="1">
      <alignment horizontal="left" vertical="center" wrapText="1"/>
      <protection/>
    </xf>
    <xf numFmtId="0" fontId="46" fillId="0" borderId="0" xfId="57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3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FIN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2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1" t="s">
        <v>248</v>
      </c>
      <c r="B1" s="142"/>
      <c r="C1" s="142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79" t="s">
        <v>249</v>
      </c>
      <c r="B2" s="180"/>
      <c r="C2" s="180"/>
      <c r="D2" s="181"/>
      <c r="E2" s="117">
        <v>42736</v>
      </c>
      <c r="F2" s="12"/>
      <c r="G2" s="13" t="s">
        <v>250</v>
      </c>
      <c r="H2" s="117">
        <v>43008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82" t="s">
        <v>315</v>
      </c>
      <c r="B4" s="183"/>
      <c r="C4" s="183"/>
      <c r="D4" s="183"/>
      <c r="E4" s="183"/>
      <c r="F4" s="183"/>
      <c r="G4" s="183"/>
      <c r="H4" s="183"/>
      <c r="I4" s="184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32" t="s">
        <v>251</v>
      </c>
      <c r="B6" s="133"/>
      <c r="C6" s="147" t="s">
        <v>321</v>
      </c>
      <c r="D6" s="148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85" t="s">
        <v>252</v>
      </c>
      <c r="B8" s="186"/>
      <c r="C8" s="147" t="s">
        <v>322</v>
      </c>
      <c r="D8" s="148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27" t="s">
        <v>253</v>
      </c>
      <c r="B10" s="177"/>
      <c r="C10" s="147" t="s">
        <v>323</v>
      </c>
      <c r="D10" s="148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78"/>
      <c r="B11" s="177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32" t="s">
        <v>254</v>
      </c>
      <c r="B12" s="133"/>
      <c r="C12" s="149" t="s">
        <v>324</v>
      </c>
      <c r="D12" s="174"/>
      <c r="E12" s="174"/>
      <c r="F12" s="174"/>
      <c r="G12" s="174"/>
      <c r="H12" s="174"/>
      <c r="I12" s="135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32" t="s">
        <v>255</v>
      </c>
      <c r="B14" s="133"/>
      <c r="C14" s="175">
        <v>10020</v>
      </c>
      <c r="D14" s="176"/>
      <c r="E14" s="16"/>
      <c r="F14" s="149" t="s">
        <v>325</v>
      </c>
      <c r="G14" s="174"/>
      <c r="H14" s="174"/>
      <c r="I14" s="135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32" t="s">
        <v>256</v>
      </c>
      <c r="B16" s="133"/>
      <c r="C16" s="149" t="s">
        <v>326</v>
      </c>
      <c r="D16" s="174"/>
      <c r="E16" s="174"/>
      <c r="F16" s="174"/>
      <c r="G16" s="174"/>
      <c r="H16" s="174"/>
      <c r="I16" s="135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32" t="s">
        <v>257</v>
      </c>
      <c r="B18" s="133"/>
      <c r="C18" s="170" t="s">
        <v>327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32" t="s">
        <v>258</v>
      </c>
      <c r="B20" s="133"/>
      <c r="C20" s="170" t="s">
        <v>328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32" t="s">
        <v>259</v>
      </c>
      <c r="B22" s="133"/>
      <c r="C22" s="118">
        <v>133</v>
      </c>
      <c r="D22" s="149" t="s">
        <v>325</v>
      </c>
      <c r="E22" s="160"/>
      <c r="F22" s="161"/>
      <c r="G22" s="132"/>
      <c r="H22" s="173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32" t="s">
        <v>260</v>
      </c>
      <c r="B24" s="133"/>
      <c r="C24" s="118">
        <v>21</v>
      </c>
      <c r="D24" s="149" t="s">
        <v>325</v>
      </c>
      <c r="E24" s="160"/>
      <c r="F24" s="160"/>
      <c r="G24" s="161"/>
      <c r="H24" s="48" t="s">
        <v>261</v>
      </c>
      <c r="I24" s="119">
        <v>660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32" t="s">
        <v>262</v>
      </c>
      <c r="B26" s="133"/>
      <c r="C26" s="120" t="s">
        <v>330</v>
      </c>
      <c r="D26" s="25"/>
      <c r="E26" s="33"/>
      <c r="F26" s="24"/>
      <c r="G26" s="162" t="s">
        <v>263</v>
      </c>
      <c r="H26" s="133"/>
      <c r="I26" s="121" t="s">
        <v>329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7"/>
      <c r="B30" s="150"/>
      <c r="C30" s="150"/>
      <c r="D30" s="151"/>
      <c r="E30" s="157"/>
      <c r="F30" s="150"/>
      <c r="G30" s="150"/>
      <c r="H30" s="147"/>
      <c r="I30" s="148"/>
      <c r="J30" s="10"/>
      <c r="K30" s="10"/>
      <c r="L30" s="10"/>
    </row>
    <row r="31" spans="1:12" ht="12.75">
      <c r="A31" s="91"/>
      <c r="B31" s="22"/>
      <c r="C31" s="21"/>
      <c r="D31" s="158"/>
      <c r="E31" s="158"/>
      <c r="F31" s="158"/>
      <c r="G31" s="159"/>
      <c r="H31" s="16"/>
      <c r="I31" s="98"/>
      <c r="J31" s="10"/>
      <c r="K31" s="10"/>
      <c r="L31" s="10"/>
    </row>
    <row r="32" spans="1:12" ht="12.75">
      <c r="A32" s="157"/>
      <c r="B32" s="150"/>
      <c r="C32" s="150"/>
      <c r="D32" s="151"/>
      <c r="E32" s="157"/>
      <c r="F32" s="150"/>
      <c r="G32" s="150"/>
      <c r="H32" s="147"/>
      <c r="I32" s="148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57"/>
      <c r="B34" s="150"/>
      <c r="C34" s="150"/>
      <c r="D34" s="151"/>
      <c r="E34" s="157"/>
      <c r="F34" s="150"/>
      <c r="G34" s="150"/>
      <c r="H34" s="147"/>
      <c r="I34" s="148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7"/>
      <c r="B36" s="150"/>
      <c r="C36" s="150"/>
      <c r="D36" s="151"/>
      <c r="E36" s="157"/>
      <c r="F36" s="150"/>
      <c r="G36" s="150"/>
      <c r="H36" s="147"/>
      <c r="I36" s="148"/>
      <c r="J36" s="10"/>
      <c r="K36" s="10"/>
      <c r="L36" s="10"/>
    </row>
    <row r="37" spans="1:12" ht="12.75">
      <c r="A37" s="100"/>
      <c r="B37" s="30"/>
      <c r="C37" s="152"/>
      <c r="D37" s="153"/>
      <c r="E37" s="16"/>
      <c r="F37" s="152"/>
      <c r="G37" s="153"/>
      <c r="H37" s="16"/>
      <c r="I37" s="92"/>
      <c r="J37" s="10"/>
      <c r="K37" s="10"/>
      <c r="L37" s="10"/>
    </row>
    <row r="38" spans="1:12" ht="12.75">
      <c r="A38" s="157"/>
      <c r="B38" s="150"/>
      <c r="C38" s="150"/>
      <c r="D38" s="151"/>
      <c r="E38" s="157"/>
      <c r="F38" s="150"/>
      <c r="G38" s="150"/>
      <c r="H38" s="147"/>
      <c r="I38" s="148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7"/>
      <c r="B40" s="150"/>
      <c r="C40" s="150"/>
      <c r="D40" s="151"/>
      <c r="E40" s="157"/>
      <c r="F40" s="150"/>
      <c r="G40" s="150"/>
      <c r="H40" s="147"/>
      <c r="I40" s="148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27" t="s">
        <v>267</v>
      </c>
      <c r="B44" s="128"/>
      <c r="C44" s="147"/>
      <c r="D44" s="148"/>
      <c r="E44" s="26"/>
      <c r="F44" s="149"/>
      <c r="G44" s="150"/>
      <c r="H44" s="150"/>
      <c r="I44" s="151"/>
      <c r="J44" s="10"/>
      <c r="K44" s="10"/>
      <c r="L44" s="10"/>
    </row>
    <row r="45" spans="1:12" ht="12.75">
      <c r="A45" s="100"/>
      <c r="B45" s="30"/>
      <c r="C45" s="152"/>
      <c r="D45" s="153"/>
      <c r="E45" s="16"/>
      <c r="F45" s="152"/>
      <c r="G45" s="154"/>
      <c r="H45" s="35"/>
      <c r="I45" s="104"/>
      <c r="J45" s="10"/>
      <c r="K45" s="10"/>
      <c r="L45" s="10"/>
    </row>
    <row r="46" spans="1:12" ht="12.75">
      <c r="A46" s="127" t="s">
        <v>268</v>
      </c>
      <c r="B46" s="128"/>
      <c r="C46" s="149" t="s">
        <v>331</v>
      </c>
      <c r="D46" s="155"/>
      <c r="E46" s="155"/>
      <c r="F46" s="155"/>
      <c r="G46" s="155"/>
      <c r="H46" s="155"/>
      <c r="I46" s="156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27" t="s">
        <v>270</v>
      </c>
      <c r="B48" s="128"/>
      <c r="C48" s="134" t="s">
        <v>332</v>
      </c>
      <c r="D48" s="130"/>
      <c r="E48" s="131"/>
      <c r="F48" s="16"/>
      <c r="G48" s="48" t="s">
        <v>271</v>
      </c>
      <c r="H48" s="134" t="s">
        <v>333</v>
      </c>
      <c r="I48" s="131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27" t="s">
        <v>257</v>
      </c>
      <c r="B50" s="128"/>
      <c r="C50" s="129" t="s">
        <v>334</v>
      </c>
      <c r="D50" s="130"/>
      <c r="E50" s="130"/>
      <c r="F50" s="130"/>
      <c r="G50" s="130"/>
      <c r="H50" s="130"/>
      <c r="I50" s="131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32" t="s">
        <v>272</v>
      </c>
      <c r="B52" s="133"/>
      <c r="C52" s="134" t="s">
        <v>341</v>
      </c>
      <c r="D52" s="130"/>
      <c r="E52" s="130"/>
      <c r="F52" s="130"/>
      <c r="G52" s="130"/>
      <c r="H52" s="130"/>
      <c r="I52" s="135"/>
      <c r="J52" s="10"/>
      <c r="K52" s="10"/>
      <c r="L52" s="10"/>
    </row>
    <row r="53" spans="1:12" ht="12.75">
      <c r="A53" s="105"/>
      <c r="B53" s="20"/>
      <c r="C53" s="143" t="s">
        <v>273</v>
      </c>
      <c r="D53" s="143"/>
      <c r="E53" s="143"/>
      <c r="F53" s="143"/>
      <c r="G53" s="143"/>
      <c r="H53" s="143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36" t="s">
        <v>274</v>
      </c>
      <c r="C55" s="137"/>
      <c r="D55" s="137"/>
      <c r="E55" s="137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38" t="s">
        <v>305</v>
      </c>
      <c r="C56" s="139"/>
      <c r="D56" s="139"/>
      <c r="E56" s="139"/>
      <c r="F56" s="139"/>
      <c r="G56" s="139"/>
      <c r="H56" s="139"/>
      <c r="I56" s="140"/>
      <c r="J56" s="10"/>
      <c r="K56" s="10"/>
      <c r="L56" s="10"/>
    </row>
    <row r="57" spans="1:12" ht="12.75">
      <c r="A57" s="105"/>
      <c r="B57" s="138" t="s">
        <v>306</v>
      </c>
      <c r="C57" s="139"/>
      <c r="D57" s="139"/>
      <c r="E57" s="139"/>
      <c r="F57" s="139"/>
      <c r="G57" s="139"/>
      <c r="H57" s="139"/>
      <c r="I57" s="107"/>
      <c r="J57" s="10"/>
      <c r="K57" s="10"/>
      <c r="L57" s="10"/>
    </row>
    <row r="58" spans="1:12" ht="12.75">
      <c r="A58" s="105"/>
      <c r="B58" s="138" t="s">
        <v>307</v>
      </c>
      <c r="C58" s="139"/>
      <c r="D58" s="139"/>
      <c r="E58" s="139"/>
      <c r="F58" s="139"/>
      <c r="G58" s="139"/>
      <c r="H58" s="139"/>
      <c r="I58" s="140"/>
      <c r="J58" s="10"/>
      <c r="K58" s="10"/>
      <c r="L58" s="10"/>
    </row>
    <row r="59" spans="1:12" ht="12.75">
      <c r="A59" s="105"/>
      <c r="B59" s="138" t="s">
        <v>308</v>
      </c>
      <c r="C59" s="139"/>
      <c r="D59" s="139"/>
      <c r="E59" s="139"/>
      <c r="F59" s="139"/>
      <c r="G59" s="139"/>
      <c r="H59" s="139"/>
      <c r="I59" s="140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44" t="s">
        <v>277</v>
      </c>
      <c r="H62" s="145"/>
      <c r="I62" s="146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25"/>
      <c r="H63" s="126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40">
      <selection activeCell="K69" sqref="K69"/>
    </sheetView>
  </sheetViews>
  <sheetFormatPr defaultColWidth="9.140625" defaultRowHeight="12.75"/>
  <cols>
    <col min="1" max="9" width="9.140625" style="49" customWidth="1"/>
    <col min="10" max="10" width="11.281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197" t="s">
        <v>153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335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336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33.75">
      <c r="A4" s="202" t="s">
        <v>59</v>
      </c>
      <c r="B4" s="203"/>
      <c r="C4" s="203"/>
      <c r="D4" s="203"/>
      <c r="E4" s="203"/>
      <c r="F4" s="203"/>
      <c r="G4" s="203"/>
      <c r="H4" s="204"/>
      <c r="I4" s="55" t="s">
        <v>278</v>
      </c>
      <c r="J4" s="56" t="s">
        <v>317</v>
      </c>
      <c r="K4" s="57" t="s">
        <v>318</v>
      </c>
    </row>
    <row r="5" spans="1:11" ht="12.75">
      <c r="A5" s="187">
        <v>1</v>
      </c>
      <c r="B5" s="187"/>
      <c r="C5" s="187"/>
      <c r="D5" s="187"/>
      <c r="E5" s="187"/>
      <c r="F5" s="187"/>
      <c r="G5" s="187"/>
      <c r="H5" s="187"/>
      <c r="I5" s="54">
        <v>2</v>
      </c>
      <c r="J5" s="53">
        <v>3</v>
      </c>
      <c r="K5" s="53">
        <v>4</v>
      </c>
    </row>
    <row r="6" spans="1:11" ht="12.7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2.75">
      <c r="A7" s="191" t="s">
        <v>60</v>
      </c>
      <c r="B7" s="192"/>
      <c r="C7" s="192"/>
      <c r="D7" s="192"/>
      <c r="E7" s="192"/>
      <c r="F7" s="192"/>
      <c r="G7" s="192"/>
      <c r="H7" s="193"/>
      <c r="I7" s="3">
        <v>1</v>
      </c>
      <c r="J7" s="6"/>
      <c r="K7" s="6"/>
    </row>
    <row r="8" spans="1:11" ht="12.75">
      <c r="A8" s="194" t="s">
        <v>13</v>
      </c>
      <c r="B8" s="195"/>
      <c r="C8" s="195"/>
      <c r="D8" s="195"/>
      <c r="E8" s="195"/>
      <c r="F8" s="195"/>
      <c r="G8" s="195"/>
      <c r="H8" s="196"/>
      <c r="I8" s="1">
        <v>2</v>
      </c>
      <c r="J8" s="50">
        <f>J9+J16+J26+J35+J39</f>
        <v>120751330</v>
      </c>
      <c r="K8" s="50">
        <f>K9+K16+K26+K35+K39</f>
        <v>123589601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0">
        <f>SUM(J10:J15)</f>
        <v>1364952</v>
      </c>
      <c r="K9" s="50">
        <f>SUM(K10:K15)</f>
        <v>1448641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/>
      <c r="K11" s="7"/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/>
      <c r="K14" s="7"/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1364952</v>
      </c>
      <c r="K15" s="7">
        <v>1448641</v>
      </c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0">
        <f>SUM(J17:J25)</f>
        <v>93937257</v>
      </c>
      <c r="K16" s="50">
        <f>SUM(K17:K25)</f>
        <v>96668039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21074423</v>
      </c>
      <c r="K17" s="7">
        <v>21074423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45388959</v>
      </c>
      <c r="K18" s="7">
        <v>44784474</v>
      </c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21567335</v>
      </c>
      <c r="K19" s="7">
        <v>24502162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3754779</v>
      </c>
      <c r="K20" s="7">
        <v>3242581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225391</v>
      </c>
      <c r="K22" s="7">
        <v>2532933</v>
      </c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1725687</v>
      </c>
      <c r="K23" s="7">
        <v>344407</v>
      </c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200683</v>
      </c>
      <c r="K24" s="7">
        <v>187059</v>
      </c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/>
      <c r="K25" s="7"/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0">
        <f>SUM(J27:J34)</f>
        <v>25449121</v>
      </c>
      <c r="K26" s="50">
        <f>SUM(K27:K34)</f>
        <v>25472921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17616813</v>
      </c>
      <c r="K27" s="7">
        <v>17616813</v>
      </c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>
        <v>7827308</v>
      </c>
      <c r="K28" s="7">
        <v>7827308</v>
      </c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5000</v>
      </c>
      <c r="K31" s="7">
        <v>28800</v>
      </c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/>
      <c r="K32" s="7"/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/>
      <c r="K37" s="7"/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.75">
      <c r="A40" s="194" t="s">
        <v>240</v>
      </c>
      <c r="B40" s="195"/>
      <c r="C40" s="195"/>
      <c r="D40" s="195"/>
      <c r="E40" s="195"/>
      <c r="F40" s="195"/>
      <c r="G40" s="195"/>
      <c r="H40" s="196"/>
      <c r="I40" s="1">
        <v>34</v>
      </c>
      <c r="J40" s="50">
        <f>J41+J49+J56+J64</f>
        <v>66223491</v>
      </c>
      <c r="K40" s="50">
        <f>K41+K49+K56+K64</f>
        <v>76893230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0">
        <f>SUM(J42:J48)</f>
        <v>36218756</v>
      </c>
      <c r="K41" s="50">
        <f>SUM(K42:K48)</f>
        <v>34679485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2940088</v>
      </c>
      <c r="K42" s="7">
        <v>3244684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1606700</v>
      </c>
      <c r="K44" s="7">
        <v>1420720</v>
      </c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2105543</v>
      </c>
      <c r="K45" s="7">
        <v>2236708</v>
      </c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/>
      <c r="K46" s="7"/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>
        <v>29566425</v>
      </c>
      <c r="K47" s="7">
        <v>27777373</v>
      </c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0">
        <f>SUM(J50:J55)</f>
        <v>29158899</v>
      </c>
      <c r="K49" s="50">
        <f>SUM(K50:K55)</f>
        <v>41127527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1685914</v>
      </c>
      <c r="K50" s="7">
        <v>3185053</v>
      </c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26187960</v>
      </c>
      <c r="K51" s="7">
        <v>37008828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40217</v>
      </c>
      <c r="K53" s="7">
        <v>49856</v>
      </c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1244808</v>
      </c>
      <c r="K54" s="7">
        <v>883790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/>
      <c r="K55" s="7"/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0">
        <f>SUM(J57:J63)</f>
        <v>89884</v>
      </c>
      <c r="K56" s="50">
        <f>SUM(K57:K63)</f>
        <v>92257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89884</v>
      </c>
      <c r="K62" s="7">
        <v>92257</v>
      </c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755952</v>
      </c>
      <c r="K64" s="7">
        <v>993961</v>
      </c>
    </row>
    <row r="65" spans="1:11" ht="12.75">
      <c r="A65" s="194" t="s">
        <v>56</v>
      </c>
      <c r="B65" s="195"/>
      <c r="C65" s="195"/>
      <c r="D65" s="195"/>
      <c r="E65" s="195"/>
      <c r="F65" s="195"/>
      <c r="G65" s="195"/>
      <c r="H65" s="196"/>
      <c r="I65" s="1">
        <v>59</v>
      </c>
      <c r="J65" s="7">
        <v>67865</v>
      </c>
      <c r="K65" s="7">
        <v>288974</v>
      </c>
    </row>
    <row r="66" spans="1:11" ht="12.75">
      <c r="A66" s="194" t="s">
        <v>241</v>
      </c>
      <c r="B66" s="195"/>
      <c r="C66" s="195"/>
      <c r="D66" s="195"/>
      <c r="E66" s="195"/>
      <c r="F66" s="195"/>
      <c r="G66" s="195"/>
      <c r="H66" s="196"/>
      <c r="I66" s="1">
        <v>60</v>
      </c>
      <c r="J66" s="50">
        <f>J7+J8+J40+J65</f>
        <v>187042686</v>
      </c>
      <c r="K66" s="50">
        <f>K7+K8+K40+K65</f>
        <v>200771805</v>
      </c>
    </row>
    <row r="67" spans="1:11" ht="12.75">
      <c r="A67" s="208" t="s">
        <v>91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/>
      <c r="K67" s="8"/>
    </row>
    <row r="68" spans="1:11" ht="12.75">
      <c r="A68" s="211" t="s">
        <v>58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>
      <c r="A69" s="191" t="s">
        <v>191</v>
      </c>
      <c r="B69" s="192"/>
      <c r="C69" s="192"/>
      <c r="D69" s="192"/>
      <c r="E69" s="192"/>
      <c r="F69" s="192"/>
      <c r="G69" s="192"/>
      <c r="H69" s="193"/>
      <c r="I69" s="3">
        <v>62</v>
      </c>
      <c r="J69" s="51">
        <f>J70+J71+J72+J78+J79+J82+J85</f>
        <v>93604688</v>
      </c>
      <c r="K69" s="51">
        <f>K70+K71+K72+K78+K79+K82+K85</f>
        <v>96395876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113504000</v>
      </c>
      <c r="K70" s="7">
        <v>113504000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5385620</v>
      </c>
      <c r="K71" s="7">
        <v>5385620</v>
      </c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0">
        <f>J73+J74-J75+J76+J77</f>
        <v>7521201</v>
      </c>
      <c r="K72" s="50">
        <f>K73+K74-K75+K76+K77</f>
        <v>7521201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7521201</v>
      </c>
      <c r="K73" s="7">
        <v>7521201</v>
      </c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/>
      <c r="K74" s="7"/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/>
      <c r="K75" s="7"/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/>
      <c r="K77" s="7"/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/>
      <c r="K78" s="7"/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0">
        <f>J80-J81</f>
        <v>-31883425</v>
      </c>
      <c r="K79" s="50">
        <f>K80-K81</f>
        <v>-32806133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31883425</v>
      </c>
      <c r="K81" s="7">
        <v>32806133</v>
      </c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0">
        <f>J83-J84</f>
        <v>-922708</v>
      </c>
      <c r="K82" s="50">
        <f>K83-K84</f>
        <v>2791188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>
        <v>2791188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922708</v>
      </c>
      <c r="K84" s="7"/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>
      <c r="A86" s="194" t="s">
        <v>19</v>
      </c>
      <c r="B86" s="195"/>
      <c r="C86" s="195"/>
      <c r="D86" s="195"/>
      <c r="E86" s="195"/>
      <c r="F86" s="195"/>
      <c r="G86" s="195"/>
      <c r="H86" s="196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/>
      <c r="K87" s="7"/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/>
      <c r="K89" s="7"/>
    </row>
    <row r="90" spans="1:11" ht="12.75">
      <c r="A90" s="194" t="s">
        <v>20</v>
      </c>
      <c r="B90" s="195"/>
      <c r="C90" s="195"/>
      <c r="D90" s="195"/>
      <c r="E90" s="195"/>
      <c r="F90" s="195"/>
      <c r="G90" s="195"/>
      <c r="H90" s="196"/>
      <c r="I90" s="1">
        <v>83</v>
      </c>
      <c r="J90" s="50">
        <f>SUM(J91:J99)</f>
        <v>38923640</v>
      </c>
      <c r="K90" s="50">
        <f>SUM(K91:K99)</f>
        <v>37771962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38923640</v>
      </c>
      <c r="K93" s="7">
        <v>37771962</v>
      </c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194" t="s">
        <v>21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50">
        <f>SUM(J101:J112)</f>
        <v>53968645</v>
      </c>
      <c r="K100" s="50">
        <f>SUM(K101:K112)</f>
        <v>64968730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60014</v>
      </c>
      <c r="K101" s="7">
        <v>83761</v>
      </c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>
        <v>1844760</v>
      </c>
      <c r="K102" s="7"/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3897845</v>
      </c>
      <c r="K103" s="7">
        <v>7217852</v>
      </c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/>
      <c r="K104" s="7"/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44109233</v>
      </c>
      <c r="K105" s="7">
        <v>53343857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2830543</v>
      </c>
      <c r="K108" s="7">
        <v>2906307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1195706</v>
      </c>
      <c r="K109" s="7">
        <v>1416338</v>
      </c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615</v>
      </c>
      <c r="K110" s="7">
        <v>615</v>
      </c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29929</v>
      </c>
      <c r="K112" s="7"/>
    </row>
    <row r="113" spans="1:11" ht="12.75">
      <c r="A113" s="194" t="s">
        <v>1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7">
        <v>545713</v>
      </c>
      <c r="K113" s="7">
        <v>1635237</v>
      </c>
    </row>
    <row r="114" spans="1:11" ht="12.75">
      <c r="A114" s="194" t="s">
        <v>25</v>
      </c>
      <c r="B114" s="195"/>
      <c r="C114" s="195"/>
      <c r="D114" s="195"/>
      <c r="E114" s="195"/>
      <c r="F114" s="195"/>
      <c r="G114" s="195"/>
      <c r="H114" s="196"/>
      <c r="I114" s="1">
        <v>107</v>
      </c>
      <c r="J114" s="50">
        <f>J69+J86+J90+J100+J113</f>
        <v>187042686</v>
      </c>
      <c r="K114" s="50">
        <f>K69+K86+K90+K100+K113</f>
        <v>200771805</v>
      </c>
    </row>
    <row r="115" spans="1:11" ht="12.75">
      <c r="A115" s="219" t="s">
        <v>57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/>
      <c r="K115" s="8"/>
    </row>
    <row r="116" spans="1:11" ht="12.75">
      <c r="A116" s="211" t="s">
        <v>309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>
      <c r="A117" s="191" t="s">
        <v>186</v>
      </c>
      <c r="B117" s="192"/>
      <c r="C117" s="192"/>
      <c r="D117" s="192"/>
      <c r="E117" s="192"/>
      <c r="F117" s="192"/>
      <c r="G117" s="192"/>
      <c r="H117" s="192"/>
      <c r="I117" s="225"/>
      <c r="J117" s="225"/>
      <c r="K117" s="226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 ht="12.75">
      <c r="A120" s="230" t="s">
        <v>310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7">
      <selection activeCell="R70" sqref="R70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7" t="s">
        <v>154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41" t="s">
        <v>337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32" t="s">
        <v>338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3.25">
      <c r="A4" s="233" t="s">
        <v>59</v>
      </c>
      <c r="B4" s="233"/>
      <c r="C4" s="233"/>
      <c r="D4" s="233"/>
      <c r="E4" s="233"/>
      <c r="F4" s="233"/>
      <c r="G4" s="233"/>
      <c r="H4" s="233"/>
      <c r="I4" s="55" t="s">
        <v>279</v>
      </c>
      <c r="J4" s="234" t="s">
        <v>317</v>
      </c>
      <c r="K4" s="234"/>
      <c r="L4" s="234" t="s">
        <v>318</v>
      </c>
      <c r="M4" s="234"/>
    </row>
    <row r="5" spans="1:13" ht="22.5">
      <c r="A5" s="233"/>
      <c r="B5" s="233"/>
      <c r="C5" s="233"/>
      <c r="D5" s="233"/>
      <c r="E5" s="233"/>
      <c r="F5" s="233"/>
      <c r="G5" s="233"/>
      <c r="H5" s="233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1" t="s">
        <v>26</v>
      </c>
      <c r="B7" s="192"/>
      <c r="C7" s="192"/>
      <c r="D7" s="192"/>
      <c r="E7" s="192"/>
      <c r="F7" s="192"/>
      <c r="G7" s="192"/>
      <c r="H7" s="193"/>
      <c r="I7" s="3">
        <v>111</v>
      </c>
      <c r="J7" s="51">
        <f>SUM(J8+J9)</f>
        <v>123122885.38000001</v>
      </c>
      <c r="K7" s="51">
        <f>SUM(K8:K9)</f>
        <v>40991162</v>
      </c>
      <c r="L7" s="51">
        <f>SUM(L8+L9)</f>
        <v>137221773.38000003</v>
      </c>
      <c r="M7" s="51">
        <v>46559318.71000004</v>
      </c>
    </row>
    <row r="8" spans="1:13" ht="12.75">
      <c r="A8" s="194" t="s">
        <v>152</v>
      </c>
      <c r="B8" s="195"/>
      <c r="C8" s="195"/>
      <c r="D8" s="195"/>
      <c r="E8" s="195"/>
      <c r="F8" s="195"/>
      <c r="G8" s="195"/>
      <c r="H8" s="196"/>
      <c r="I8" s="1">
        <v>112</v>
      </c>
      <c r="J8" s="7">
        <v>121673244.43</v>
      </c>
      <c r="K8" s="7">
        <v>41135351</v>
      </c>
      <c r="L8" s="7">
        <v>134220540.05</v>
      </c>
      <c r="M8" s="7">
        <v>45686082.45000002</v>
      </c>
    </row>
    <row r="9" spans="1:13" ht="12.75">
      <c r="A9" s="194" t="s">
        <v>103</v>
      </c>
      <c r="B9" s="195"/>
      <c r="C9" s="195"/>
      <c r="D9" s="195"/>
      <c r="E9" s="195"/>
      <c r="F9" s="195"/>
      <c r="G9" s="195"/>
      <c r="H9" s="196"/>
      <c r="I9" s="1">
        <v>113</v>
      </c>
      <c r="J9" s="7">
        <v>1449640.95</v>
      </c>
      <c r="K9" s="7">
        <v>-144189</v>
      </c>
      <c r="L9" s="7">
        <v>3001233.33</v>
      </c>
      <c r="M9" s="7">
        <v>873236.2600000002</v>
      </c>
    </row>
    <row r="10" spans="1:13" ht="12.75">
      <c r="A10" s="194" t="s">
        <v>12</v>
      </c>
      <c r="B10" s="195"/>
      <c r="C10" s="195"/>
      <c r="D10" s="195"/>
      <c r="E10" s="195"/>
      <c r="F10" s="195"/>
      <c r="G10" s="195"/>
      <c r="H10" s="196"/>
      <c r="I10" s="1">
        <v>114</v>
      </c>
      <c r="J10" s="50">
        <f>SUM(J11+J12+J16+J20+J21+J22+J25+J26)</f>
        <v>125145827.57000002</v>
      </c>
      <c r="K10" s="50">
        <f>K11+K12+K16+K20+K21+K22+K25+K26</f>
        <v>42571204.36</v>
      </c>
      <c r="L10" s="50">
        <f>SUM(L11+L12+L16+L20+L21+L22+L25+L26)</f>
        <v>132062708.05</v>
      </c>
      <c r="M10" s="50">
        <v>44374504.940000005</v>
      </c>
    </row>
    <row r="11" spans="1:13" ht="12.75">
      <c r="A11" s="194" t="s">
        <v>104</v>
      </c>
      <c r="B11" s="195"/>
      <c r="C11" s="195"/>
      <c r="D11" s="195"/>
      <c r="E11" s="195"/>
      <c r="F11" s="195"/>
      <c r="G11" s="195"/>
      <c r="H11" s="196"/>
      <c r="I11" s="1">
        <v>115</v>
      </c>
      <c r="J11" s="7">
        <v>109906.48</v>
      </c>
      <c r="K11" s="7">
        <v>186783</v>
      </c>
      <c r="L11" s="7">
        <v>158646.62</v>
      </c>
      <c r="M11" s="7">
        <v>-117884.48999999999</v>
      </c>
    </row>
    <row r="12" spans="1:13" ht="12.75">
      <c r="A12" s="194" t="s">
        <v>22</v>
      </c>
      <c r="B12" s="195"/>
      <c r="C12" s="195"/>
      <c r="D12" s="195"/>
      <c r="E12" s="195"/>
      <c r="F12" s="195"/>
      <c r="G12" s="195"/>
      <c r="H12" s="196"/>
      <c r="I12" s="1">
        <v>116</v>
      </c>
      <c r="J12" s="50">
        <f>SUM(J13+J14+J15)</f>
        <v>75913600.46000001</v>
      </c>
      <c r="K12" s="50">
        <f>SUM(K13:K15)</f>
        <v>25804044</v>
      </c>
      <c r="L12" s="50">
        <f>SUM(L13+L14+L15)</f>
        <v>82453340.26</v>
      </c>
      <c r="M12" s="50">
        <v>28391016.230000004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50836848.49</v>
      </c>
      <c r="K13" s="7">
        <v>17049744</v>
      </c>
      <c r="L13" s="7">
        <v>49892491.17</v>
      </c>
      <c r="M13" s="7">
        <v>16864690.220000003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13233488.82</v>
      </c>
      <c r="K14" s="7">
        <v>4428665</v>
      </c>
      <c r="L14" s="7">
        <v>16725035.65</v>
      </c>
      <c r="M14" s="7">
        <v>5092732.17</v>
      </c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11843263.15</v>
      </c>
      <c r="K15" s="7">
        <v>4325635</v>
      </c>
      <c r="L15" s="7">
        <v>15835813.44</v>
      </c>
      <c r="M15" s="7">
        <v>6433593.84</v>
      </c>
    </row>
    <row r="16" spans="1:13" ht="12.75">
      <c r="A16" s="194" t="s">
        <v>23</v>
      </c>
      <c r="B16" s="195"/>
      <c r="C16" s="195"/>
      <c r="D16" s="195"/>
      <c r="E16" s="195"/>
      <c r="F16" s="195"/>
      <c r="G16" s="195"/>
      <c r="H16" s="196"/>
      <c r="I16" s="1">
        <v>120</v>
      </c>
      <c r="J16" s="50">
        <f>SUM(J17+J18+J19)</f>
        <v>34678714.88</v>
      </c>
      <c r="K16" s="50">
        <f>SUM(K17:K19)</f>
        <v>11804695.36</v>
      </c>
      <c r="L16" s="50">
        <f>SUM(L17+L18+L19)</f>
        <v>35617194.52</v>
      </c>
      <c r="M16" s="50">
        <v>12111733.080000002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22665538.43</v>
      </c>
      <c r="K17" s="7">
        <v>7707398.36</v>
      </c>
      <c r="L17" s="7">
        <v>23681416.7</v>
      </c>
      <c r="M17" s="7">
        <v>8028029.319999998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7151714.62</v>
      </c>
      <c r="K18" s="7">
        <v>2447524</v>
      </c>
      <c r="L18" s="7">
        <v>7003400.71</v>
      </c>
      <c r="M18" s="7">
        <v>2402743.6100000003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4861461.83</v>
      </c>
      <c r="K19" s="7">
        <v>1649773</v>
      </c>
      <c r="L19" s="7">
        <v>4932377.11</v>
      </c>
      <c r="M19" s="7">
        <v>1680960.1500000004</v>
      </c>
    </row>
    <row r="20" spans="1:13" ht="12.75">
      <c r="A20" s="194" t="s">
        <v>105</v>
      </c>
      <c r="B20" s="195"/>
      <c r="C20" s="195"/>
      <c r="D20" s="195"/>
      <c r="E20" s="195"/>
      <c r="F20" s="195"/>
      <c r="G20" s="195"/>
      <c r="H20" s="196"/>
      <c r="I20" s="1">
        <v>124</v>
      </c>
      <c r="J20" s="7">
        <v>8365902.72</v>
      </c>
      <c r="K20" s="7">
        <v>2775205</v>
      </c>
      <c r="L20" s="7">
        <v>7695412.25</v>
      </c>
      <c r="M20" s="7">
        <v>2484424.5300000003</v>
      </c>
    </row>
    <row r="21" spans="1:13" ht="12.75">
      <c r="A21" s="194" t="s">
        <v>106</v>
      </c>
      <c r="B21" s="195"/>
      <c r="C21" s="195"/>
      <c r="D21" s="195"/>
      <c r="E21" s="195"/>
      <c r="F21" s="195"/>
      <c r="G21" s="195"/>
      <c r="H21" s="196"/>
      <c r="I21" s="1">
        <v>125</v>
      </c>
      <c r="J21" s="7">
        <v>5563293.23</v>
      </c>
      <c r="K21" s="7">
        <v>1836826</v>
      </c>
      <c r="L21" s="7">
        <v>5482815.05</v>
      </c>
      <c r="M21" s="7">
        <v>1869013.79</v>
      </c>
    </row>
    <row r="22" spans="1:13" ht="12.75">
      <c r="A22" s="194" t="s">
        <v>24</v>
      </c>
      <c r="B22" s="195"/>
      <c r="C22" s="195"/>
      <c r="D22" s="195"/>
      <c r="E22" s="195"/>
      <c r="F22" s="195"/>
      <c r="G22" s="195"/>
      <c r="H22" s="196"/>
      <c r="I22" s="1">
        <v>126</v>
      </c>
      <c r="J22" s="50">
        <f>SUM(J23+J24)</f>
        <v>49595.07</v>
      </c>
      <c r="K22" s="50">
        <f>SUM(K23:K24)</f>
        <v>17120</v>
      </c>
      <c r="L22" s="50">
        <f>SUM(L23+L24)</f>
        <v>78170.89</v>
      </c>
      <c r="M22" s="50">
        <v>54011.229999999996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>
        <v>0</v>
      </c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49595.07</v>
      </c>
      <c r="K24" s="7">
        <v>17120</v>
      </c>
      <c r="L24" s="7">
        <v>78170.89</v>
      </c>
      <c r="M24" s="7">
        <v>54011.229999999996</v>
      </c>
    </row>
    <row r="25" spans="1:13" ht="12.75">
      <c r="A25" s="194" t="s">
        <v>107</v>
      </c>
      <c r="B25" s="195"/>
      <c r="C25" s="195"/>
      <c r="D25" s="195"/>
      <c r="E25" s="195"/>
      <c r="F25" s="195"/>
      <c r="G25" s="195"/>
      <c r="H25" s="196"/>
      <c r="I25" s="1">
        <v>129</v>
      </c>
      <c r="J25" s="7"/>
      <c r="K25" s="7"/>
      <c r="L25" s="7"/>
      <c r="M25" s="7">
        <v>0</v>
      </c>
    </row>
    <row r="26" spans="1:13" ht="12.75">
      <c r="A26" s="194" t="s">
        <v>50</v>
      </c>
      <c r="B26" s="195"/>
      <c r="C26" s="195"/>
      <c r="D26" s="195"/>
      <c r="E26" s="195"/>
      <c r="F26" s="195"/>
      <c r="G26" s="195"/>
      <c r="H26" s="196"/>
      <c r="I26" s="1">
        <v>130</v>
      </c>
      <c r="J26" s="7">
        <v>464814.73</v>
      </c>
      <c r="K26" s="7">
        <v>146531</v>
      </c>
      <c r="L26" s="7">
        <v>577128.46</v>
      </c>
      <c r="M26" s="7">
        <v>-417809.43000000005</v>
      </c>
    </row>
    <row r="27" spans="1:13" ht="12.75">
      <c r="A27" s="194" t="s">
        <v>213</v>
      </c>
      <c r="B27" s="195"/>
      <c r="C27" s="195"/>
      <c r="D27" s="195"/>
      <c r="E27" s="195"/>
      <c r="F27" s="195"/>
      <c r="G27" s="195"/>
      <c r="H27" s="196"/>
      <c r="I27" s="1">
        <v>131</v>
      </c>
      <c r="J27" s="50">
        <f>SUM(J28+J29+J30+J31+J32)</f>
        <v>63574.15</v>
      </c>
      <c r="K27" s="50">
        <f>SUM(K28:K32)</f>
        <v>15358</v>
      </c>
      <c r="L27" s="50">
        <f>SUM(L28+L29+L30+L31+L32)</f>
        <v>92930.95</v>
      </c>
      <c r="M27" s="50">
        <v>4761.179999999993</v>
      </c>
    </row>
    <row r="28" spans="1:13" ht="12.75">
      <c r="A28" s="194" t="s">
        <v>227</v>
      </c>
      <c r="B28" s="195"/>
      <c r="C28" s="195"/>
      <c r="D28" s="195"/>
      <c r="E28" s="195"/>
      <c r="F28" s="195"/>
      <c r="G28" s="195"/>
      <c r="H28" s="196"/>
      <c r="I28" s="1">
        <v>132</v>
      </c>
      <c r="J28" s="7"/>
      <c r="K28" s="7"/>
      <c r="L28" s="7"/>
      <c r="M28" s="7">
        <v>0</v>
      </c>
    </row>
    <row r="29" spans="1:13" ht="12.75">
      <c r="A29" s="194" t="s">
        <v>155</v>
      </c>
      <c r="B29" s="195"/>
      <c r="C29" s="195"/>
      <c r="D29" s="195"/>
      <c r="E29" s="195"/>
      <c r="F29" s="195"/>
      <c r="G29" s="195"/>
      <c r="H29" s="196"/>
      <c r="I29" s="1">
        <v>133</v>
      </c>
      <c r="J29" s="7">
        <v>63574.15</v>
      </c>
      <c r="K29" s="7">
        <v>15358</v>
      </c>
      <c r="L29" s="7">
        <v>92930.95</v>
      </c>
      <c r="M29" s="7">
        <v>4761.179999999993</v>
      </c>
    </row>
    <row r="30" spans="1:13" ht="12.75">
      <c r="A30" s="194" t="s">
        <v>139</v>
      </c>
      <c r="B30" s="195"/>
      <c r="C30" s="195"/>
      <c r="D30" s="195"/>
      <c r="E30" s="195"/>
      <c r="F30" s="195"/>
      <c r="G30" s="195"/>
      <c r="H30" s="196"/>
      <c r="I30" s="1">
        <v>134</v>
      </c>
      <c r="J30" s="7"/>
      <c r="K30" s="7"/>
      <c r="L30" s="7"/>
      <c r="M30" s="7">
        <v>0</v>
      </c>
    </row>
    <row r="31" spans="1:13" ht="12.75">
      <c r="A31" s="194" t="s">
        <v>223</v>
      </c>
      <c r="B31" s="195"/>
      <c r="C31" s="195"/>
      <c r="D31" s="195"/>
      <c r="E31" s="195"/>
      <c r="F31" s="195"/>
      <c r="G31" s="195"/>
      <c r="H31" s="196"/>
      <c r="I31" s="1">
        <v>135</v>
      </c>
      <c r="J31" s="7"/>
      <c r="K31" s="7"/>
      <c r="L31" s="7"/>
      <c r="M31" s="7">
        <v>0</v>
      </c>
    </row>
    <row r="32" spans="1:13" ht="12.75">
      <c r="A32" s="194" t="s">
        <v>140</v>
      </c>
      <c r="B32" s="195"/>
      <c r="C32" s="195"/>
      <c r="D32" s="195"/>
      <c r="E32" s="195"/>
      <c r="F32" s="195"/>
      <c r="G32" s="195"/>
      <c r="H32" s="196"/>
      <c r="I32" s="1">
        <v>136</v>
      </c>
      <c r="J32" s="7"/>
      <c r="K32" s="7"/>
      <c r="L32" s="7"/>
      <c r="M32" s="7">
        <v>0</v>
      </c>
    </row>
    <row r="33" spans="1:13" ht="12.75">
      <c r="A33" s="194" t="s">
        <v>214</v>
      </c>
      <c r="B33" s="195"/>
      <c r="C33" s="195"/>
      <c r="D33" s="195"/>
      <c r="E33" s="195"/>
      <c r="F33" s="195"/>
      <c r="G33" s="195"/>
      <c r="H33" s="196"/>
      <c r="I33" s="1">
        <v>137</v>
      </c>
      <c r="J33" s="50">
        <f>SUM(J34+J35+J36+J37)</f>
        <v>1813370.31</v>
      </c>
      <c r="K33" s="50">
        <f>SUM(K34:K37)</f>
        <v>684730</v>
      </c>
      <c r="L33" s="50">
        <f>SUM(L34+L35+L36+L37)</f>
        <v>2460808.5</v>
      </c>
      <c r="M33" s="50">
        <v>1237727.5</v>
      </c>
    </row>
    <row r="34" spans="1:13" ht="12.75">
      <c r="A34" s="194" t="s">
        <v>66</v>
      </c>
      <c r="B34" s="195"/>
      <c r="C34" s="195"/>
      <c r="D34" s="195"/>
      <c r="E34" s="195"/>
      <c r="F34" s="195"/>
      <c r="G34" s="195"/>
      <c r="H34" s="196"/>
      <c r="I34" s="1">
        <v>138</v>
      </c>
      <c r="J34" s="7"/>
      <c r="K34" s="7"/>
      <c r="L34" s="7"/>
      <c r="M34" s="7">
        <v>0</v>
      </c>
    </row>
    <row r="35" spans="1:13" ht="12.75">
      <c r="A35" s="194" t="s">
        <v>65</v>
      </c>
      <c r="B35" s="195"/>
      <c r="C35" s="195"/>
      <c r="D35" s="195"/>
      <c r="E35" s="195"/>
      <c r="F35" s="195"/>
      <c r="G35" s="195"/>
      <c r="H35" s="196"/>
      <c r="I35" s="1">
        <v>139</v>
      </c>
      <c r="J35" s="7">
        <v>1813370.31</v>
      </c>
      <c r="K35" s="7">
        <v>684730</v>
      </c>
      <c r="L35" s="7">
        <v>1583361.09</v>
      </c>
      <c r="M35" s="7">
        <v>366530.90000000014</v>
      </c>
    </row>
    <row r="36" spans="1:13" ht="12.75">
      <c r="A36" s="194" t="s">
        <v>224</v>
      </c>
      <c r="B36" s="195"/>
      <c r="C36" s="195"/>
      <c r="D36" s="195"/>
      <c r="E36" s="195"/>
      <c r="F36" s="195"/>
      <c r="G36" s="195"/>
      <c r="H36" s="196"/>
      <c r="I36" s="1">
        <v>140</v>
      </c>
      <c r="J36" s="7"/>
      <c r="K36" s="7"/>
      <c r="L36" s="7"/>
      <c r="M36" s="7">
        <v>0</v>
      </c>
    </row>
    <row r="37" spans="1:13" ht="12.75">
      <c r="A37" s="194" t="s">
        <v>67</v>
      </c>
      <c r="B37" s="195"/>
      <c r="C37" s="195"/>
      <c r="D37" s="195"/>
      <c r="E37" s="195"/>
      <c r="F37" s="195"/>
      <c r="G37" s="195"/>
      <c r="H37" s="196"/>
      <c r="I37" s="1">
        <v>141</v>
      </c>
      <c r="J37" s="7"/>
      <c r="K37" s="7"/>
      <c r="L37" s="7">
        <v>877447.41</v>
      </c>
      <c r="M37" s="7">
        <v>871196.6</v>
      </c>
    </row>
    <row r="38" spans="1:13" ht="12.75">
      <c r="A38" s="194" t="s">
        <v>195</v>
      </c>
      <c r="B38" s="195"/>
      <c r="C38" s="195"/>
      <c r="D38" s="195"/>
      <c r="E38" s="195"/>
      <c r="F38" s="195"/>
      <c r="G38" s="195"/>
      <c r="H38" s="196"/>
      <c r="I38" s="1">
        <v>142</v>
      </c>
      <c r="J38" s="7"/>
      <c r="K38" s="7"/>
      <c r="L38" s="7"/>
      <c r="M38" s="7">
        <v>0</v>
      </c>
    </row>
    <row r="39" spans="1:13" ht="12.75">
      <c r="A39" s="194" t="s">
        <v>196</v>
      </c>
      <c r="B39" s="195"/>
      <c r="C39" s="195"/>
      <c r="D39" s="195"/>
      <c r="E39" s="195"/>
      <c r="F39" s="195"/>
      <c r="G39" s="195"/>
      <c r="H39" s="196"/>
      <c r="I39" s="1">
        <v>143</v>
      </c>
      <c r="J39" s="7"/>
      <c r="K39" s="7"/>
      <c r="L39" s="7"/>
      <c r="M39" s="7">
        <v>0</v>
      </c>
    </row>
    <row r="40" spans="1:13" ht="12.75">
      <c r="A40" s="194" t="s">
        <v>225</v>
      </c>
      <c r="B40" s="195"/>
      <c r="C40" s="195"/>
      <c r="D40" s="195"/>
      <c r="E40" s="195"/>
      <c r="F40" s="195"/>
      <c r="G40" s="195"/>
      <c r="H40" s="196"/>
      <c r="I40" s="1">
        <v>144</v>
      </c>
      <c r="J40" s="7"/>
      <c r="K40" s="7"/>
      <c r="L40" s="7"/>
      <c r="M40" s="7">
        <v>0</v>
      </c>
    </row>
    <row r="41" spans="1:13" ht="12.75">
      <c r="A41" s="194" t="s">
        <v>226</v>
      </c>
      <c r="B41" s="195"/>
      <c r="C41" s="195"/>
      <c r="D41" s="195"/>
      <c r="E41" s="195"/>
      <c r="F41" s="195"/>
      <c r="G41" s="195"/>
      <c r="H41" s="196"/>
      <c r="I41" s="1">
        <v>145</v>
      </c>
      <c r="J41" s="7"/>
      <c r="K41" s="7"/>
      <c r="L41" s="7"/>
      <c r="M41" s="7">
        <v>0</v>
      </c>
    </row>
    <row r="42" spans="1:13" ht="12.75">
      <c r="A42" s="194" t="s">
        <v>215</v>
      </c>
      <c r="B42" s="195"/>
      <c r="C42" s="195"/>
      <c r="D42" s="195"/>
      <c r="E42" s="195"/>
      <c r="F42" s="195"/>
      <c r="G42" s="195"/>
      <c r="H42" s="196"/>
      <c r="I42" s="1">
        <v>146</v>
      </c>
      <c r="J42" s="50">
        <f>SUM(J7+J27+J38+J40)</f>
        <v>123186459.53000002</v>
      </c>
      <c r="K42" s="50">
        <f>K7+K27+K38+K40</f>
        <v>41006520</v>
      </c>
      <c r="L42" s="50">
        <f>SUM(L7+L27+L38+L40)</f>
        <v>137314704.33</v>
      </c>
      <c r="M42" s="50">
        <v>46564079.89000003</v>
      </c>
    </row>
    <row r="43" spans="1:13" ht="12.75">
      <c r="A43" s="194" t="s">
        <v>216</v>
      </c>
      <c r="B43" s="195"/>
      <c r="C43" s="195"/>
      <c r="D43" s="195"/>
      <c r="E43" s="195"/>
      <c r="F43" s="195"/>
      <c r="G43" s="195"/>
      <c r="H43" s="196"/>
      <c r="I43" s="1">
        <v>147</v>
      </c>
      <c r="J43" s="50">
        <f>SUM(J10+J33+J39+J41)</f>
        <v>126959197.88000003</v>
      </c>
      <c r="K43" s="50">
        <f>K10+K33+K39+K41</f>
        <v>43255934.36</v>
      </c>
      <c r="L43" s="50">
        <f>SUM(L10+L33+L39+L41)</f>
        <v>134523516.55</v>
      </c>
      <c r="M43" s="50">
        <v>45612232.44000001</v>
      </c>
    </row>
    <row r="44" spans="1:13" ht="12.75">
      <c r="A44" s="194" t="s">
        <v>236</v>
      </c>
      <c r="B44" s="195"/>
      <c r="C44" s="195"/>
      <c r="D44" s="195"/>
      <c r="E44" s="195"/>
      <c r="F44" s="195"/>
      <c r="G44" s="195"/>
      <c r="H44" s="196"/>
      <c r="I44" s="1">
        <v>148</v>
      </c>
      <c r="J44" s="50">
        <f>SUM(J42-J43)</f>
        <v>-3772738.350000009</v>
      </c>
      <c r="K44" s="50">
        <f>K42-K43</f>
        <v>-2249414.3599999994</v>
      </c>
      <c r="L44" s="50">
        <f>SUM(L42-L43)</f>
        <v>2791187.780000001</v>
      </c>
      <c r="M44" s="50">
        <v>951847.4500000179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0"/>
      <c r="K45" s="50">
        <f>IF(K42&gt;K43,K42-K43,0)</f>
        <v>0</v>
      </c>
      <c r="L45" s="50">
        <v>2791187.78</v>
      </c>
      <c r="M45" s="50">
        <v>951847.45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0">
        <v>3772738.35</v>
      </c>
      <c r="K46" s="50"/>
      <c r="L46" s="50"/>
      <c r="M46" s="50"/>
    </row>
    <row r="47" spans="1:13" ht="12.75">
      <c r="A47" s="194" t="s">
        <v>217</v>
      </c>
      <c r="B47" s="195"/>
      <c r="C47" s="195"/>
      <c r="D47" s="195"/>
      <c r="E47" s="195"/>
      <c r="F47" s="195"/>
      <c r="G47" s="195"/>
      <c r="H47" s="196"/>
      <c r="I47" s="1">
        <v>151</v>
      </c>
      <c r="J47" s="7"/>
      <c r="K47" s="7"/>
      <c r="L47" s="7"/>
      <c r="M47" s="7">
        <v>0</v>
      </c>
    </row>
    <row r="48" spans="1:13" ht="12.75">
      <c r="A48" s="194" t="s">
        <v>237</v>
      </c>
      <c r="B48" s="195"/>
      <c r="C48" s="195"/>
      <c r="D48" s="195"/>
      <c r="E48" s="195"/>
      <c r="F48" s="195"/>
      <c r="G48" s="195"/>
      <c r="H48" s="196"/>
      <c r="I48" s="1">
        <v>152</v>
      </c>
      <c r="J48" s="50"/>
      <c r="K48" s="50">
        <f>K44-K47</f>
        <v>-2249414.3599999994</v>
      </c>
      <c r="L48" s="50"/>
      <c r="M48" s="50">
        <v>951847.45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0"/>
      <c r="K49" s="50">
        <f>IF(K48&gt;0,K48,0)</f>
        <v>0</v>
      </c>
      <c r="L49" s="50">
        <v>2791187.78</v>
      </c>
      <c r="M49" s="50">
        <v>951847.45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58">
        <f>SUM(J46+J47)</f>
        <v>3772738.35</v>
      </c>
      <c r="K50" s="58">
        <v>2249414</v>
      </c>
      <c r="L50" s="58">
        <f>SUM(L46+L47)</f>
        <v>0</v>
      </c>
      <c r="M50" s="58"/>
    </row>
    <row r="51" spans="1:13" ht="12.75" customHeight="1">
      <c r="A51" s="211" t="s">
        <v>311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12.75" customHeight="1">
      <c r="A52" s="191" t="s">
        <v>187</v>
      </c>
      <c r="B52" s="192"/>
      <c r="C52" s="192"/>
      <c r="D52" s="192"/>
      <c r="E52" s="192"/>
      <c r="F52" s="192"/>
      <c r="G52" s="192"/>
      <c r="H52" s="192"/>
      <c r="I52" s="52"/>
      <c r="J52" s="52"/>
      <c r="K52" s="52"/>
      <c r="L52" s="52"/>
      <c r="M52" s="59"/>
    </row>
    <row r="53" spans="1:13" ht="12.75">
      <c r="A53" s="235" t="s">
        <v>234</v>
      </c>
      <c r="B53" s="236"/>
      <c r="C53" s="236"/>
      <c r="D53" s="236"/>
      <c r="E53" s="236"/>
      <c r="F53" s="236"/>
      <c r="G53" s="236"/>
      <c r="H53" s="237"/>
      <c r="I53" s="1">
        <v>155</v>
      </c>
      <c r="J53" s="7"/>
      <c r="K53" s="7"/>
      <c r="L53" s="7"/>
      <c r="M53" s="7"/>
    </row>
    <row r="54" spans="1:13" ht="12.75">
      <c r="A54" s="235" t="s">
        <v>235</v>
      </c>
      <c r="B54" s="236"/>
      <c r="C54" s="236"/>
      <c r="D54" s="236"/>
      <c r="E54" s="236"/>
      <c r="F54" s="236"/>
      <c r="G54" s="236"/>
      <c r="H54" s="237"/>
      <c r="I54" s="1">
        <v>156</v>
      </c>
      <c r="J54" s="8"/>
      <c r="K54" s="8"/>
      <c r="L54" s="8"/>
      <c r="M54" s="8"/>
    </row>
    <row r="55" spans="1:13" ht="12.75" customHeight="1">
      <c r="A55" s="211" t="s">
        <v>189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2.75">
      <c r="A56" s="191" t="s">
        <v>204</v>
      </c>
      <c r="B56" s="192"/>
      <c r="C56" s="192"/>
      <c r="D56" s="192"/>
      <c r="E56" s="192"/>
      <c r="F56" s="192"/>
      <c r="G56" s="192"/>
      <c r="H56" s="193"/>
      <c r="I56" s="9">
        <v>157</v>
      </c>
      <c r="J56" s="6">
        <v>-3772738</v>
      </c>
      <c r="K56" s="6">
        <v>-2249414</v>
      </c>
      <c r="L56" s="6">
        <v>2791188</v>
      </c>
      <c r="M56" s="6">
        <v>951847</v>
      </c>
    </row>
    <row r="57" spans="1:13" ht="12.75">
      <c r="A57" s="194" t="s">
        <v>221</v>
      </c>
      <c r="B57" s="195"/>
      <c r="C57" s="195"/>
      <c r="D57" s="195"/>
      <c r="E57" s="195"/>
      <c r="F57" s="195"/>
      <c r="G57" s="195"/>
      <c r="H57" s="196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194" t="s">
        <v>228</v>
      </c>
      <c r="B58" s="195"/>
      <c r="C58" s="195"/>
      <c r="D58" s="195"/>
      <c r="E58" s="195"/>
      <c r="F58" s="195"/>
      <c r="G58" s="195"/>
      <c r="H58" s="196"/>
      <c r="I58" s="1">
        <v>159</v>
      </c>
      <c r="J58" s="7"/>
      <c r="K58" s="7"/>
      <c r="L58" s="7"/>
      <c r="M58" s="7"/>
    </row>
    <row r="59" spans="1:13" ht="12.75">
      <c r="A59" s="194" t="s">
        <v>229</v>
      </c>
      <c r="B59" s="195"/>
      <c r="C59" s="195"/>
      <c r="D59" s="195"/>
      <c r="E59" s="195"/>
      <c r="F59" s="195"/>
      <c r="G59" s="195"/>
      <c r="H59" s="196"/>
      <c r="I59" s="1">
        <v>160</v>
      </c>
      <c r="J59" s="7"/>
      <c r="K59" s="7"/>
      <c r="L59" s="7"/>
      <c r="M59" s="7"/>
    </row>
    <row r="60" spans="1:13" ht="12.75">
      <c r="A60" s="194" t="s">
        <v>45</v>
      </c>
      <c r="B60" s="195"/>
      <c r="C60" s="195"/>
      <c r="D60" s="195"/>
      <c r="E60" s="195"/>
      <c r="F60" s="195"/>
      <c r="G60" s="195"/>
      <c r="H60" s="196"/>
      <c r="I60" s="1">
        <v>161</v>
      </c>
      <c r="J60" s="7"/>
      <c r="K60" s="7"/>
      <c r="L60" s="7"/>
      <c r="M60" s="7"/>
    </row>
    <row r="61" spans="1:13" ht="12.75">
      <c r="A61" s="194" t="s">
        <v>230</v>
      </c>
      <c r="B61" s="195"/>
      <c r="C61" s="195"/>
      <c r="D61" s="195"/>
      <c r="E61" s="195"/>
      <c r="F61" s="195"/>
      <c r="G61" s="195"/>
      <c r="H61" s="196"/>
      <c r="I61" s="1">
        <v>162</v>
      </c>
      <c r="J61" s="7"/>
      <c r="K61" s="7"/>
      <c r="L61" s="7"/>
      <c r="M61" s="7"/>
    </row>
    <row r="62" spans="1:13" ht="12.75">
      <c r="A62" s="194" t="s">
        <v>231</v>
      </c>
      <c r="B62" s="195"/>
      <c r="C62" s="195"/>
      <c r="D62" s="195"/>
      <c r="E62" s="195"/>
      <c r="F62" s="195"/>
      <c r="G62" s="195"/>
      <c r="H62" s="196"/>
      <c r="I62" s="1">
        <v>163</v>
      </c>
      <c r="J62" s="7"/>
      <c r="K62" s="7"/>
      <c r="L62" s="7"/>
      <c r="M62" s="7"/>
    </row>
    <row r="63" spans="1:13" ht="12.75">
      <c r="A63" s="194" t="s">
        <v>232</v>
      </c>
      <c r="B63" s="195"/>
      <c r="C63" s="195"/>
      <c r="D63" s="195"/>
      <c r="E63" s="195"/>
      <c r="F63" s="195"/>
      <c r="G63" s="195"/>
      <c r="H63" s="196"/>
      <c r="I63" s="1">
        <v>164</v>
      </c>
      <c r="J63" s="7"/>
      <c r="K63" s="7"/>
      <c r="L63" s="7"/>
      <c r="M63" s="7"/>
    </row>
    <row r="64" spans="1:13" ht="12.75">
      <c r="A64" s="194" t="s">
        <v>233</v>
      </c>
      <c r="B64" s="195"/>
      <c r="C64" s="195"/>
      <c r="D64" s="195"/>
      <c r="E64" s="195"/>
      <c r="F64" s="195"/>
      <c r="G64" s="195"/>
      <c r="H64" s="196"/>
      <c r="I64" s="1">
        <v>165</v>
      </c>
      <c r="J64" s="7"/>
      <c r="K64" s="7"/>
      <c r="L64" s="7"/>
      <c r="M64" s="7"/>
    </row>
    <row r="65" spans="1:13" ht="12.75">
      <c r="A65" s="194" t="s">
        <v>222</v>
      </c>
      <c r="B65" s="195"/>
      <c r="C65" s="195"/>
      <c r="D65" s="195"/>
      <c r="E65" s="195"/>
      <c r="F65" s="195"/>
      <c r="G65" s="195"/>
      <c r="H65" s="196"/>
      <c r="I65" s="1">
        <v>166</v>
      </c>
      <c r="J65" s="7"/>
      <c r="K65" s="7"/>
      <c r="L65" s="7"/>
      <c r="M65" s="7"/>
    </row>
    <row r="66" spans="1:13" ht="12.75">
      <c r="A66" s="194" t="s">
        <v>193</v>
      </c>
      <c r="B66" s="195"/>
      <c r="C66" s="195"/>
      <c r="D66" s="195"/>
      <c r="E66" s="195"/>
      <c r="F66" s="195"/>
      <c r="G66" s="195"/>
      <c r="H66" s="196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194" t="s">
        <v>194</v>
      </c>
      <c r="B67" s="195"/>
      <c r="C67" s="195"/>
      <c r="D67" s="195"/>
      <c r="E67" s="195"/>
      <c r="F67" s="195"/>
      <c r="G67" s="195"/>
      <c r="H67" s="196"/>
      <c r="I67" s="1">
        <v>168</v>
      </c>
      <c r="J67" s="58">
        <f>J56+J66</f>
        <v>-3772738</v>
      </c>
      <c r="K67" s="58">
        <f>K56+K66</f>
        <v>-2249414</v>
      </c>
      <c r="L67" s="58">
        <f>L56+L66</f>
        <v>2791188</v>
      </c>
      <c r="M67" s="58">
        <f>M56+M66</f>
        <v>951847</v>
      </c>
    </row>
    <row r="68" spans="1:13" ht="12.75" customHeight="1">
      <c r="A68" s="245" t="s">
        <v>312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35" t="s">
        <v>234</v>
      </c>
      <c r="B70" s="236"/>
      <c r="C70" s="236"/>
      <c r="D70" s="236"/>
      <c r="E70" s="236"/>
      <c r="F70" s="236"/>
      <c r="G70" s="236"/>
      <c r="H70" s="237"/>
      <c r="I70" s="1">
        <v>169</v>
      </c>
      <c r="J70" s="7"/>
      <c r="K70" s="7"/>
      <c r="L70" s="7"/>
      <c r="M70" s="7"/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5">
      <selection activeCell="A15" sqref="A15:H15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2" t="s">
        <v>164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340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33.75">
      <c r="A4" s="254" t="s">
        <v>59</v>
      </c>
      <c r="B4" s="254"/>
      <c r="C4" s="254"/>
      <c r="D4" s="254"/>
      <c r="E4" s="254"/>
      <c r="F4" s="254"/>
      <c r="G4" s="254"/>
      <c r="H4" s="254"/>
      <c r="I4" s="63" t="s">
        <v>279</v>
      </c>
      <c r="J4" s="64" t="s">
        <v>317</v>
      </c>
      <c r="K4" s="64" t="s">
        <v>318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5">
        <v>2</v>
      </c>
      <c r="J5" s="66" t="s">
        <v>282</v>
      </c>
      <c r="K5" s="66" t="s">
        <v>283</v>
      </c>
    </row>
    <row r="6" spans="1:11" ht="12.75">
      <c r="A6" s="211" t="s">
        <v>156</v>
      </c>
      <c r="B6" s="222"/>
      <c r="C6" s="222"/>
      <c r="D6" s="222"/>
      <c r="E6" s="222"/>
      <c r="F6" s="222"/>
      <c r="G6" s="222"/>
      <c r="H6" s="222"/>
      <c r="I6" s="256"/>
      <c r="J6" s="256"/>
      <c r="K6" s="257"/>
    </row>
    <row r="7" spans="1:11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-3772738</v>
      </c>
      <c r="K7" s="7">
        <v>2791188</v>
      </c>
    </row>
    <row r="8" spans="1:11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8365903</v>
      </c>
      <c r="K8" s="7">
        <v>7695412</v>
      </c>
    </row>
    <row r="9" spans="1:11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5">
        <v>7150919</v>
      </c>
      <c r="K9" s="7">
        <v>11000085</v>
      </c>
    </row>
    <row r="10" spans="1:11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>
        <v>1539271</v>
      </c>
    </row>
    <row r="12" spans="1:11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5">
        <v>1227772</v>
      </c>
      <c r="K12" s="7">
        <v>102052</v>
      </c>
    </row>
    <row r="13" spans="1:11" ht="12.75">
      <c r="A13" s="194" t="s">
        <v>157</v>
      </c>
      <c r="B13" s="195"/>
      <c r="C13" s="195"/>
      <c r="D13" s="195"/>
      <c r="E13" s="195"/>
      <c r="F13" s="195"/>
      <c r="G13" s="195"/>
      <c r="H13" s="195"/>
      <c r="I13" s="1">
        <v>7</v>
      </c>
      <c r="J13" s="61">
        <f>SUM(J7:J12)</f>
        <v>12971856</v>
      </c>
      <c r="K13" s="50">
        <f>SUM(K7:K12)</f>
        <v>23128008</v>
      </c>
    </row>
    <row r="14" spans="1:11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4685330</v>
      </c>
      <c r="K15" s="7">
        <v>11968628</v>
      </c>
    </row>
    <row r="16" spans="1:11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>
        <v>377093</v>
      </c>
      <c r="K16" s="7"/>
    </row>
    <row r="17" spans="1:11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63574</v>
      </c>
      <c r="K17" s="7">
        <v>228551</v>
      </c>
    </row>
    <row r="18" spans="1:11" ht="12.75">
      <c r="A18" s="194" t="s">
        <v>158</v>
      </c>
      <c r="B18" s="195"/>
      <c r="C18" s="195"/>
      <c r="D18" s="195"/>
      <c r="E18" s="195"/>
      <c r="F18" s="195"/>
      <c r="G18" s="195"/>
      <c r="H18" s="195"/>
      <c r="I18" s="1">
        <v>12</v>
      </c>
      <c r="J18" s="61">
        <f>SUM(J14:J17)</f>
        <v>5125997</v>
      </c>
      <c r="K18" s="50">
        <f>SUM(K14:K17)</f>
        <v>12197179</v>
      </c>
    </row>
    <row r="19" spans="1:11" ht="20.25" customHeight="1">
      <c r="A19" s="194" t="s">
        <v>36</v>
      </c>
      <c r="B19" s="195"/>
      <c r="C19" s="195"/>
      <c r="D19" s="195"/>
      <c r="E19" s="195"/>
      <c r="F19" s="195"/>
      <c r="G19" s="195"/>
      <c r="H19" s="195"/>
      <c r="I19" s="1">
        <v>13</v>
      </c>
      <c r="J19" s="61">
        <f>IF(J13&gt;J18,J13-J18,0)</f>
        <v>7845859</v>
      </c>
      <c r="K19" s="50">
        <f>IF(K13&gt;K18,K13-K18,0)</f>
        <v>10930829</v>
      </c>
    </row>
    <row r="20" spans="1:11" ht="21" customHeight="1">
      <c r="A20" s="194" t="s">
        <v>37</v>
      </c>
      <c r="B20" s="195"/>
      <c r="C20" s="195"/>
      <c r="D20" s="195"/>
      <c r="E20" s="195"/>
      <c r="F20" s="195"/>
      <c r="G20" s="195"/>
      <c r="H20" s="195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11" t="s">
        <v>159</v>
      </c>
      <c r="B21" s="222"/>
      <c r="C21" s="222"/>
      <c r="D21" s="222"/>
      <c r="E21" s="222"/>
      <c r="F21" s="222"/>
      <c r="G21" s="222"/>
      <c r="H21" s="222"/>
      <c r="I21" s="256"/>
      <c r="J21" s="256"/>
      <c r="K21" s="257"/>
    </row>
    <row r="22" spans="1:11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433534</v>
      </c>
      <c r="K22" s="7">
        <v>1720895</v>
      </c>
    </row>
    <row r="23" spans="1:11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>
        <v>55011</v>
      </c>
      <c r="K24" s="7">
        <v>59355</v>
      </c>
    </row>
    <row r="25" spans="1:11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>
        <v>474401</v>
      </c>
      <c r="K26" s="7"/>
    </row>
    <row r="27" spans="1:11" ht="12.75">
      <c r="A27" s="194" t="s">
        <v>168</v>
      </c>
      <c r="B27" s="195"/>
      <c r="C27" s="195"/>
      <c r="D27" s="195"/>
      <c r="E27" s="195"/>
      <c r="F27" s="195"/>
      <c r="G27" s="195"/>
      <c r="H27" s="195"/>
      <c r="I27" s="1">
        <v>20</v>
      </c>
      <c r="J27" s="61">
        <f>SUM(J22:J26)</f>
        <v>962946</v>
      </c>
      <c r="K27" s="50">
        <f>SUM(K22:K26)</f>
        <v>1780250</v>
      </c>
    </row>
    <row r="28" spans="1:11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5458808</v>
      </c>
      <c r="K28" s="7">
        <v>8587368</v>
      </c>
    </row>
    <row r="29" spans="1:11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>
        <v>2532933</v>
      </c>
    </row>
    <row r="31" spans="1:11" ht="12.75">
      <c r="A31" s="194" t="s">
        <v>5</v>
      </c>
      <c r="B31" s="195"/>
      <c r="C31" s="195"/>
      <c r="D31" s="195"/>
      <c r="E31" s="195"/>
      <c r="F31" s="195"/>
      <c r="G31" s="195"/>
      <c r="H31" s="195"/>
      <c r="I31" s="1">
        <v>24</v>
      </c>
      <c r="J31" s="61">
        <f>SUM(J28:J30)</f>
        <v>5458808</v>
      </c>
      <c r="K31" s="50">
        <f>SUM(K28:K30)</f>
        <v>11120301</v>
      </c>
    </row>
    <row r="32" spans="1:11" ht="12.75">
      <c r="A32" s="194" t="s">
        <v>38</v>
      </c>
      <c r="B32" s="195"/>
      <c r="C32" s="195"/>
      <c r="D32" s="195"/>
      <c r="E32" s="195"/>
      <c r="F32" s="195"/>
      <c r="G32" s="195"/>
      <c r="H32" s="195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194" t="s">
        <v>39</v>
      </c>
      <c r="B33" s="195"/>
      <c r="C33" s="195"/>
      <c r="D33" s="195"/>
      <c r="E33" s="195"/>
      <c r="F33" s="195"/>
      <c r="G33" s="195"/>
      <c r="H33" s="195"/>
      <c r="I33" s="1">
        <v>26</v>
      </c>
      <c r="J33" s="61">
        <f>IF(J31&gt;J27,J31-J27,0)</f>
        <v>4495862</v>
      </c>
      <c r="K33" s="50">
        <f>IF(K31&gt;K27,K31-K27,0)</f>
        <v>9340051</v>
      </c>
    </row>
    <row r="34" spans="1:11" ht="12.75">
      <c r="A34" s="211" t="s">
        <v>160</v>
      </c>
      <c r="B34" s="222"/>
      <c r="C34" s="222"/>
      <c r="D34" s="222"/>
      <c r="E34" s="222"/>
      <c r="F34" s="222"/>
      <c r="G34" s="222"/>
      <c r="H34" s="222"/>
      <c r="I34" s="256"/>
      <c r="J34" s="256"/>
      <c r="K34" s="257"/>
    </row>
    <row r="35" spans="1:11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7"/>
    </row>
    <row r="36" spans="1:11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>
        <v>2000000</v>
      </c>
      <c r="K36" s="7">
        <v>6760421</v>
      </c>
    </row>
    <row r="37" spans="1:11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>
        <v>3040242</v>
      </c>
      <c r="K37" s="7"/>
    </row>
    <row r="38" spans="1:11" ht="12.75">
      <c r="A38" s="194" t="s">
        <v>68</v>
      </c>
      <c r="B38" s="195"/>
      <c r="C38" s="195"/>
      <c r="D38" s="195"/>
      <c r="E38" s="195"/>
      <c r="F38" s="195"/>
      <c r="G38" s="195"/>
      <c r="H38" s="195"/>
      <c r="I38" s="1">
        <v>30</v>
      </c>
      <c r="J38" s="61">
        <f>SUM(J35:J37)</f>
        <v>5040242</v>
      </c>
      <c r="K38" s="50">
        <f>SUM(K35:K37)</f>
        <v>6760421</v>
      </c>
    </row>
    <row r="39" spans="1:11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6136732</v>
      </c>
      <c r="K39" s="7">
        <v>6926385</v>
      </c>
    </row>
    <row r="40" spans="1:11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>
        <v>2243261</v>
      </c>
      <c r="K41" s="7">
        <v>1163005</v>
      </c>
    </row>
    <row r="42" spans="1:11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>
        <v>23800</v>
      </c>
    </row>
    <row r="44" spans="1:11" ht="12.75">
      <c r="A44" s="194" t="s">
        <v>69</v>
      </c>
      <c r="B44" s="195"/>
      <c r="C44" s="195"/>
      <c r="D44" s="195"/>
      <c r="E44" s="195"/>
      <c r="F44" s="195"/>
      <c r="G44" s="195"/>
      <c r="H44" s="195"/>
      <c r="I44" s="1">
        <v>36</v>
      </c>
      <c r="J44" s="61">
        <f>SUM(J39:J43)</f>
        <v>8379993</v>
      </c>
      <c r="K44" s="50">
        <f>SUM(K39:K43)</f>
        <v>8113190</v>
      </c>
    </row>
    <row r="45" spans="1:11" ht="24" customHeight="1">
      <c r="A45" s="194" t="s">
        <v>17</v>
      </c>
      <c r="B45" s="195"/>
      <c r="C45" s="195"/>
      <c r="D45" s="195"/>
      <c r="E45" s="195"/>
      <c r="F45" s="195"/>
      <c r="G45" s="195"/>
      <c r="H45" s="195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21.75" customHeight="1">
      <c r="A46" s="194" t="s">
        <v>18</v>
      </c>
      <c r="B46" s="195"/>
      <c r="C46" s="195"/>
      <c r="D46" s="195"/>
      <c r="E46" s="195"/>
      <c r="F46" s="195"/>
      <c r="G46" s="195"/>
      <c r="H46" s="195"/>
      <c r="I46" s="1">
        <v>38</v>
      </c>
      <c r="J46" s="61">
        <f>IF(J44&gt;J38,J44-J38,0)</f>
        <v>3339751</v>
      </c>
      <c r="K46" s="50">
        <f>IF(K44&gt;K38,K44-K38,0)</f>
        <v>1352769</v>
      </c>
    </row>
    <row r="47" spans="1:11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61">
        <f>IF(J19-J20+J32-J33+J45-J46&gt;0,J19-J20+J32-J33+J45-J46,0)</f>
        <v>10246</v>
      </c>
      <c r="K47" s="50">
        <f>IF(K19-K20+K32-K33+K45-K46&gt;0,K19-K20+K32-K33+K45-K46,0)</f>
        <v>238009</v>
      </c>
    </row>
    <row r="48" spans="1:11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724010</v>
      </c>
      <c r="K49" s="7">
        <v>755952</v>
      </c>
    </row>
    <row r="50" spans="1:11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10246</v>
      </c>
      <c r="K50" s="7">
        <v>238009</v>
      </c>
    </row>
    <row r="51" spans="1:11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62">
        <f>J49+J50-J51</f>
        <v>734256</v>
      </c>
      <c r="K52" s="58">
        <f>K49+K50-K51</f>
        <v>993961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2" t="s">
        <v>197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9" t="s">
        <v>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8" t="s">
        <v>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33.75">
      <c r="A4" s="254" t="s">
        <v>59</v>
      </c>
      <c r="B4" s="254"/>
      <c r="C4" s="254"/>
      <c r="D4" s="254"/>
      <c r="E4" s="254"/>
      <c r="F4" s="254"/>
      <c r="G4" s="254"/>
      <c r="H4" s="254"/>
      <c r="I4" s="63" t="s">
        <v>279</v>
      </c>
      <c r="J4" s="64" t="s">
        <v>317</v>
      </c>
      <c r="K4" s="64" t="s">
        <v>318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9">
        <v>2</v>
      </c>
      <c r="J5" s="70" t="s">
        <v>282</v>
      </c>
      <c r="K5" s="70" t="s">
        <v>283</v>
      </c>
    </row>
    <row r="6" spans="1:11" ht="12.75">
      <c r="A6" s="211" t="s">
        <v>156</v>
      </c>
      <c r="B6" s="222"/>
      <c r="C6" s="222"/>
      <c r="D6" s="222"/>
      <c r="E6" s="222"/>
      <c r="F6" s="222"/>
      <c r="G6" s="222"/>
      <c r="H6" s="222"/>
      <c r="I6" s="256"/>
      <c r="J6" s="256"/>
      <c r="K6" s="257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194" t="s">
        <v>198</v>
      </c>
      <c r="B12" s="195"/>
      <c r="C12" s="195"/>
      <c r="D12" s="195"/>
      <c r="E12" s="195"/>
      <c r="F12" s="195"/>
      <c r="G12" s="195"/>
      <c r="H12" s="195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194" t="s">
        <v>47</v>
      </c>
      <c r="B19" s="195"/>
      <c r="C19" s="195"/>
      <c r="D19" s="195"/>
      <c r="E19" s="195"/>
      <c r="F19" s="195"/>
      <c r="G19" s="195"/>
      <c r="H19" s="195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194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08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11" t="s">
        <v>159</v>
      </c>
      <c r="B22" s="222"/>
      <c r="C22" s="222"/>
      <c r="D22" s="222"/>
      <c r="E22" s="222"/>
      <c r="F22" s="222"/>
      <c r="G22" s="222"/>
      <c r="H22" s="222"/>
      <c r="I22" s="256"/>
      <c r="J22" s="256"/>
      <c r="K22" s="257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319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320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194" t="s">
        <v>114</v>
      </c>
      <c r="B28" s="195"/>
      <c r="C28" s="195"/>
      <c r="D28" s="195"/>
      <c r="E28" s="195"/>
      <c r="F28" s="195"/>
      <c r="G28" s="195"/>
      <c r="H28" s="195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194" t="s">
        <v>48</v>
      </c>
      <c r="B32" s="195"/>
      <c r="C32" s="195"/>
      <c r="D32" s="195"/>
      <c r="E32" s="195"/>
      <c r="F32" s="195"/>
      <c r="G32" s="195"/>
      <c r="H32" s="195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194" t="s">
        <v>110</v>
      </c>
      <c r="B33" s="195"/>
      <c r="C33" s="195"/>
      <c r="D33" s="195"/>
      <c r="E33" s="195"/>
      <c r="F33" s="195"/>
      <c r="G33" s="195"/>
      <c r="H33" s="195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194" t="s">
        <v>111</v>
      </c>
      <c r="B34" s="195"/>
      <c r="C34" s="195"/>
      <c r="D34" s="195"/>
      <c r="E34" s="195"/>
      <c r="F34" s="195"/>
      <c r="G34" s="195"/>
      <c r="H34" s="195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11" t="s">
        <v>160</v>
      </c>
      <c r="B35" s="222"/>
      <c r="C35" s="222"/>
      <c r="D35" s="222"/>
      <c r="E35" s="222"/>
      <c r="F35" s="222"/>
      <c r="G35" s="222"/>
      <c r="H35" s="222"/>
      <c r="I35" s="256">
        <v>0</v>
      </c>
      <c r="J35" s="256"/>
      <c r="K35" s="257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194" t="s">
        <v>49</v>
      </c>
      <c r="B39" s="195"/>
      <c r="C39" s="195"/>
      <c r="D39" s="195"/>
      <c r="E39" s="195"/>
      <c r="F39" s="195"/>
      <c r="G39" s="195"/>
      <c r="H39" s="195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194" t="s">
        <v>148</v>
      </c>
      <c r="B45" s="195"/>
      <c r="C45" s="195"/>
      <c r="D45" s="195"/>
      <c r="E45" s="195"/>
      <c r="F45" s="195"/>
      <c r="G45" s="195"/>
      <c r="H45" s="195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194" t="s">
        <v>162</v>
      </c>
      <c r="B46" s="195"/>
      <c r="C46" s="195"/>
      <c r="D46" s="195"/>
      <c r="E46" s="195"/>
      <c r="F46" s="195"/>
      <c r="G46" s="195"/>
      <c r="H46" s="195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194" t="s">
        <v>163</v>
      </c>
      <c r="B47" s="195"/>
      <c r="C47" s="195"/>
      <c r="D47" s="195"/>
      <c r="E47" s="195"/>
      <c r="F47" s="195"/>
      <c r="G47" s="195"/>
      <c r="H47" s="195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194" t="s">
        <v>149</v>
      </c>
      <c r="B48" s="195"/>
      <c r="C48" s="195"/>
      <c r="D48" s="195"/>
      <c r="E48" s="195"/>
      <c r="F48" s="195"/>
      <c r="G48" s="195"/>
      <c r="H48" s="195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194" t="s">
        <v>15</v>
      </c>
      <c r="B49" s="195"/>
      <c r="C49" s="195"/>
      <c r="D49" s="195"/>
      <c r="E49" s="195"/>
      <c r="F49" s="195"/>
      <c r="G49" s="195"/>
      <c r="H49" s="195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194" t="s">
        <v>161</v>
      </c>
      <c r="B50" s="195"/>
      <c r="C50" s="195"/>
      <c r="D50" s="195"/>
      <c r="E50" s="195"/>
      <c r="F50" s="195"/>
      <c r="G50" s="195"/>
      <c r="H50" s="195"/>
      <c r="I50" s="1">
        <v>42</v>
      </c>
      <c r="J50" s="5"/>
      <c r="K50" s="7"/>
    </row>
    <row r="51" spans="1:11" ht="12.75">
      <c r="A51" s="194" t="s">
        <v>175</v>
      </c>
      <c r="B51" s="195"/>
      <c r="C51" s="195"/>
      <c r="D51" s="195"/>
      <c r="E51" s="195"/>
      <c r="F51" s="195"/>
      <c r="G51" s="195"/>
      <c r="H51" s="195"/>
      <c r="I51" s="1">
        <v>43</v>
      </c>
      <c r="J51" s="5"/>
      <c r="K51" s="7"/>
    </row>
    <row r="52" spans="1:11" ht="12.75">
      <c r="A52" s="194" t="s">
        <v>176</v>
      </c>
      <c r="B52" s="195"/>
      <c r="C52" s="195"/>
      <c r="D52" s="195"/>
      <c r="E52" s="195"/>
      <c r="F52" s="195"/>
      <c r="G52" s="195"/>
      <c r="H52" s="195"/>
      <c r="I52" s="1">
        <v>44</v>
      </c>
      <c r="J52" s="5"/>
      <c r="K52" s="7"/>
    </row>
    <row r="53" spans="1:11" ht="12.75">
      <c r="A53" s="208" t="s">
        <v>177</v>
      </c>
      <c r="B53" s="209"/>
      <c r="C53" s="209"/>
      <c r="D53" s="209"/>
      <c r="E53" s="209"/>
      <c r="F53" s="209"/>
      <c r="G53" s="209"/>
      <c r="H53" s="209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M15" sqref="M14:M15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8" width="9.140625" style="73" customWidth="1"/>
    <col min="9" max="9" width="9.28125" style="73" bestFit="1" customWidth="1"/>
    <col min="10" max="11" width="9.57421875" style="73" bestFit="1" customWidth="1"/>
    <col min="12" max="16384" width="9.140625" style="73" customWidth="1"/>
  </cols>
  <sheetData>
    <row r="1" spans="1:12" ht="12.75">
      <c r="A1" s="271" t="s">
        <v>280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72"/>
    </row>
    <row r="2" spans="1:12" ht="15.75">
      <c r="A2" s="39"/>
      <c r="B2" s="71"/>
      <c r="C2" s="281" t="s">
        <v>281</v>
      </c>
      <c r="D2" s="281"/>
      <c r="E2" s="74">
        <v>42736</v>
      </c>
      <c r="F2" s="40" t="s">
        <v>250</v>
      </c>
      <c r="G2" s="282">
        <v>43008</v>
      </c>
      <c r="H2" s="283"/>
      <c r="I2" s="71"/>
      <c r="J2" s="71"/>
      <c r="K2" s="71"/>
      <c r="L2" s="75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78" t="s">
        <v>304</v>
      </c>
      <c r="J3" s="79" t="s">
        <v>150</v>
      </c>
      <c r="K3" s="79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1">
        <v>2</v>
      </c>
      <c r="J4" s="80" t="s">
        <v>282</v>
      </c>
      <c r="K4" s="80" t="s">
        <v>283</v>
      </c>
    </row>
    <row r="5" spans="1:11" ht="12.75">
      <c r="A5" s="273" t="s">
        <v>284</v>
      </c>
      <c r="B5" s="274"/>
      <c r="C5" s="274"/>
      <c r="D5" s="274"/>
      <c r="E5" s="274"/>
      <c r="F5" s="274"/>
      <c r="G5" s="274"/>
      <c r="H5" s="274"/>
      <c r="I5" s="41">
        <v>1</v>
      </c>
      <c r="J5" s="42">
        <v>113504000</v>
      </c>
      <c r="K5" s="42">
        <v>113504000</v>
      </c>
    </row>
    <row r="6" spans="1:11" ht="12.75">
      <c r="A6" s="273" t="s">
        <v>285</v>
      </c>
      <c r="B6" s="274"/>
      <c r="C6" s="274"/>
      <c r="D6" s="274"/>
      <c r="E6" s="274"/>
      <c r="F6" s="274"/>
      <c r="G6" s="274"/>
      <c r="H6" s="274"/>
      <c r="I6" s="41">
        <v>2</v>
      </c>
      <c r="J6" s="43">
        <v>5385620</v>
      </c>
      <c r="K6" s="43">
        <v>5385620</v>
      </c>
    </row>
    <row r="7" spans="1:11" ht="12.75">
      <c r="A7" s="273" t="s">
        <v>286</v>
      </c>
      <c r="B7" s="274"/>
      <c r="C7" s="274"/>
      <c r="D7" s="274"/>
      <c r="E7" s="274"/>
      <c r="F7" s="274"/>
      <c r="G7" s="274"/>
      <c r="H7" s="274"/>
      <c r="I7" s="41">
        <v>3</v>
      </c>
      <c r="J7" s="43">
        <v>7521201</v>
      </c>
      <c r="K7" s="43">
        <v>7521201</v>
      </c>
    </row>
    <row r="8" spans="1:11" ht="12.75">
      <c r="A8" s="273" t="s">
        <v>287</v>
      </c>
      <c r="B8" s="274"/>
      <c r="C8" s="274"/>
      <c r="D8" s="274"/>
      <c r="E8" s="274"/>
      <c r="F8" s="274"/>
      <c r="G8" s="274"/>
      <c r="H8" s="274"/>
      <c r="I8" s="41">
        <v>4</v>
      </c>
      <c r="J8" s="43">
        <v>-31883425</v>
      </c>
      <c r="K8" s="43">
        <v>-32806133</v>
      </c>
    </row>
    <row r="9" spans="1:11" ht="12.75">
      <c r="A9" s="273" t="s">
        <v>288</v>
      </c>
      <c r="B9" s="274"/>
      <c r="C9" s="274"/>
      <c r="D9" s="274"/>
      <c r="E9" s="274"/>
      <c r="F9" s="274"/>
      <c r="G9" s="274"/>
      <c r="H9" s="274"/>
      <c r="I9" s="41">
        <v>5</v>
      </c>
      <c r="J9" s="43">
        <v>-3772738</v>
      </c>
      <c r="K9" s="43">
        <v>2791188</v>
      </c>
    </row>
    <row r="10" spans="1:11" ht="12.75">
      <c r="A10" s="273" t="s">
        <v>289</v>
      </c>
      <c r="B10" s="274"/>
      <c r="C10" s="274"/>
      <c r="D10" s="274"/>
      <c r="E10" s="274"/>
      <c r="F10" s="274"/>
      <c r="G10" s="274"/>
      <c r="H10" s="274"/>
      <c r="I10" s="41">
        <v>6</v>
      </c>
      <c r="J10" s="43"/>
      <c r="K10" s="43"/>
    </row>
    <row r="11" spans="1:11" ht="12.75">
      <c r="A11" s="273" t="s">
        <v>290</v>
      </c>
      <c r="B11" s="274"/>
      <c r="C11" s="274"/>
      <c r="D11" s="274"/>
      <c r="E11" s="274"/>
      <c r="F11" s="274"/>
      <c r="G11" s="274"/>
      <c r="H11" s="274"/>
      <c r="I11" s="41">
        <v>7</v>
      </c>
      <c r="J11" s="43"/>
      <c r="K11" s="43"/>
    </row>
    <row r="12" spans="1:11" ht="12.75">
      <c r="A12" s="273" t="s">
        <v>291</v>
      </c>
      <c r="B12" s="274"/>
      <c r="C12" s="274"/>
      <c r="D12" s="274"/>
      <c r="E12" s="274"/>
      <c r="F12" s="274"/>
      <c r="G12" s="274"/>
      <c r="H12" s="274"/>
      <c r="I12" s="41">
        <v>8</v>
      </c>
      <c r="J12" s="43"/>
      <c r="K12" s="43"/>
    </row>
    <row r="13" spans="1:11" ht="12.75">
      <c r="A13" s="273" t="s">
        <v>292</v>
      </c>
      <c r="B13" s="274"/>
      <c r="C13" s="274"/>
      <c r="D13" s="274"/>
      <c r="E13" s="274"/>
      <c r="F13" s="274"/>
      <c r="G13" s="274"/>
      <c r="H13" s="274"/>
      <c r="I13" s="41">
        <v>9</v>
      </c>
      <c r="J13" s="43"/>
      <c r="K13" s="43"/>
    </row>
    <row r="14" spans="1:11" ht="12.75">
      <c r="A14" s="275" t="s">
        <v>293</v>
      </c>
      <c r="B14" s="276"/>
      <c r="C14" s="276"/>
      <c r="D14" s="276"/>
      <c r="E14" s="276"/>
      <c r="F14" s="276"/>
      <c r="G14" s="276"/>
      <c r="H14" s="276"/>
      <c r="I14" s="41">
        <v>10</v>
      </c>
      <c r="J14" s="76">
        <f>SUM(J5:J13)</f>
        <v>90754658</v>
      </c>
      <c r="K14" s="76">
        <f>SUM(K5:K13)</f>
        <v>96395876</v>
      </c>
    </row>
    <row r="15" spans="1:11" ht="12.75">
      <c r="A15" s="273" t="s">
        <v>294</v>
      </c>
      <c r="B15" s="274"/>
      <c r="C15" s="274"/>
      <c r="D15" s="274"/>
      <c r="E15" s="274"/>
      <c r="F15" s="274"/>
      <c r="G15" s="274"/>
      <c r="H15" s="274"/>
      <c r="I15" s="41">
        <v>11</v>
      </c>
      <c r="J15" s="43"/>
      <c r="K15" s="43"/>
    </row>
    <row r="16" spans="1:11" ht="12.75">
      <c r="A16" s="273" t="s">
        <v>295</v>
      </c>
      <c r="B16" s="274"/>
      <c r="C16" s="274"/>
      <c r="D16" s="274"/>
      <c r="E16" s="274"/>
      <c r="F16" s="274"/>
      <c r="G16" s="274"/>
      <c r="H16" s="274"/>
      <c r="I16" s="41">
        <v>12</v>
      </c>
      <c r="J16" s="43"/>
      <c r="K16" s="43"/>
    </row>
    <row r="17" spans="1:11" ht="12.75">
      <c r="A17" s="273" t="s">
        <v>296</v>
      </c>
      <c r="B17" s="274"/>
      <c r="C17" s="274"/>
      <c r="D17" s="274"/>
      <c r="E17" s="274"/>
      <c r="F17" s="274"/>
      <c r="G17" s="274"/>
      <c r="H17" s="274"/>
      <c r="I17" s="41">
        <v>13</v>
      </c>
      <c r="J17" s="43"/>
      <c r="K17" s="43"/>
    </row>
    <row r="18" spans="1:11" ht="12.75">
      <c r="A18" s="273" t="s">
        <v>297</v>
      </c>
      <c r="B18" s="274"/>
      <c r="C18" s="274"/>
      <c r="D18" s="274"/>
      <c r="E18" s="274"/>
      <c r="F18" s="274"/>
      <c r="G18" s="274"/>
      <c r="H18" s="274"/>
      <c r="I18" s="41">
        <v>14</v>
      </c>
      <c r="J18" s="43"/>
      <c r="K18" s="43"/>
    </row>
    <row r="19" spans="1:11" ht="12.75">
      <c r="A19" s="273" t="s">
        <v>298</v>
      </c>
      <c r="B19" s="274"/>
      <c r="C19" s="274"/>
      <c r="D19" s="274"/>
      <c r="E19" s="274"/>
      <c r="F19" s="274"/>
      <c r="G19" s="274"/>
      <c r="H19" s="274"/>
      <c r="I19" s="41">
        <v>15</v>
      </c>
      <c r="J19" s="43"/>
      <c r="K19" s="43"/>
    </row>
    <row r="20" spans="1:11" ht="12.75">
      <c r="A20" s="273" t="s">
        <v>299</v>
      </c>
      <c r="B20" s="274"/>
      <c r="C20" s="274"/>
      <c r="D20" s="274"/>
      <c r="E20" s="274"/>
      <c r="F20" s="274"/>
      <c r="G20" s="274"/>
      <c r="H20" s="274"/>
      <c r="I20" s="41">
        <v>16</v>
      </c>
      <c r="J20" s="43"/>
      <c r="K20" s="43"/>
    </row>
    <row r="21" spans="1:11" ht="12.75">
      <c r="A21" s="275" t="s">
        <v>300</v>
      </c>
      <c r="B21" s="276"/>
      <c r="C21" s="276"/>
      <c r="D21" s="276"/>
      <c r="E21" s="276"/>
      <c r="F21" s="276"/>
      <c r="G21" s="276"/>
      <c r="H21" s="276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5" t="s">
        <v>301</v>
      </c>
      <c r="B23" s="266"/>
      <c r="C23" s="266"/>
      <c r="D23" s="266"/>
      <c r="E23" s="266"/>
      <c r="F23" s="266"/>
      <c r="G23" s="266"/>
      <c r="H23" s="266"/>
      <c r="I23" s="44">
        <v>18</v>
      </c>
      <c r="J23" s="42"/>
      <c r="K23" s="42"/>
    </row>
    <row r="24" spans="1:11" ht="17.25" customHeight="1">
      <c r="A24" s="267" t="s">
        <v>302</v>
      </c>
      <c r="B24" s="268"/>
      <c r="C24" s="268"/>
      <c r="D24" s="268"/>
      <c r="E24" s="268"/>
      <c r="F24" s="268"/>
      <c r="G24" s="268"/>
      <c r="H24" s="268"/>
      <c r="I24" s="45">
        <v>19</v>
      </c>
      <c r="J24" s="77"/>
      <c r="K24" s="77"/>
    </row>
    <row r="25" spans="1:11" ht="30" customHeight="1">
      <c r="A25" s="269" t="s">
        <v>303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10" zoomScalePageLayoutView="0" workbookViewId="0" topLeftCell="A19">
      <selection activeCell="A36" sqref="A36"/>
    </sheetView>
  </sheetViews>
  <sheetFormatPr defaultColWidth="9.140625" defaultRowHeight="12.75"/>
  <sheetData>
    <row r="1" spans="1:10" ht="18">
      <c r="A1" s="286"/>
      <c r="B1" s="287"/>
      <c r="C1" s="287"/>
      <c r="D1" s="287"/>
      <c r="E1" s="287"/>
      <c r="F1" s="287"/>
      <c r="G1" s="287"/>
      <c r="H1" s="288"/>
      <c r="I1" s="287"/>
      <c r="J1" s="287"/>
    </row>
    <row r="2" spans="1:10" ht="15">
      <c r="A2" s="289"/>
      <c r="B2" s="290" t="s">
        <v>342</v>
      </c>
      <c r="C2" s="290"/>
      <c r="D2" s="290"/>
      <c r="E2" s="291"/>
      <c r="F2" s="291"/>
      <c r="G2" s="291"/>
      <c r="H2" s="291"/>
      <c r="I2" s="291"/>
      <c r="J2" s="291"/>
    </row>
    <row r="3" spans="1:10" ht="15">
      <c r="A3" s="289"/>
      <c r="B3" s="290"/>
      <c r="C3" s="290"/>
      <c r="D3" s="290"/>
      <c r="E3" s="291"/>
      <c r="F3" s="291"/>
      <c r="G3" s="291"/>
      <c r="H3" s="291"/>
      <c r="I3" s="291"/>
      <c r="J3" s="291"/>
    </row>
    <row r="4" spans="1:10" ht="12.75" customHeight="1">
      <c r="A4" s="289"/>
      <c r="B4" s="290"/>
      <c r="C4" s="290"/>
      <c r="D4" s="290"/>
      <c r="E4" s="291"/>
      <c r="F4" s="291"/>
      <c r="G4" s="291"/>
      <c r="H4" s="291"/>
      <c r="I4" s="291"/>
      <c r="J4" s="291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3"/>
      <c r="B6" s="294"/>
      <c r="C6" s="294"/>
      <c r="D6" s="294"/>
      <c r="E6" s="295" t="s">
        <v>343</v>
      </c>
      <c r="F6" s="295"/>
      <c r="G6" s="295"/>
      <c r="H6" s="295"/>
      <c r="I6" s="295"/>
      <c r="J6" s="296"/>
    </row>
    <row r="7" spans="1:10" ht="12.75" customHeight="1">
      <c r="A7" s="293"/>
      <c r="B7" s="294"/>
      <c r="C7" s="294"/>
      <c r="D7" s="294"/>
      <c r="E7" s="295"/>
      <c r="F7" s="295"/>
      <c r="G7" s="295"/>
      <c r="H7" s="295"/>
      <c r="I7" s="295"/>
      <c r="J7" s="296"/>
    </row>
    <row r="8" spans="1:10" ht="12.75" customHeight="1">
      <c r="A8" s="293"/>
      <c r="B8" s="294"/>
      <c r="C8" s="294"/>
      <c r="D8" s="294"/>
      <c r="E8" s="297"/>
      <c r="F8" s="297" t="s">
        <v>344</v>
      </c>
      <c r="G8" s="298" t="s">
        <v>368</v>
      </c>
      <c r="H8" s="297"/>
      <c r="I8" s="295"/>
      <c r="J8" s="296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8"/>
      <c r="B10" s="297"/>
      <c r="C10" s="297"/>
      <c r="D10" s="297"/>
      <c r="E10" s="300"/>
      <c r="F10" s="297"/>
      <c r="G10" s="297"/>
      <c r="H10" s="297"/>
      <c r="I10" s="298"/>
      <c r="J10" s="297"/>
    </row>
    <row r="11" spans="1:10" ht="15">
      <c r="A11" s="301" t="s">
        <v>345</v>
      </c>
      <c r="B11" s="302"/>
      <c r="C11" s="303"/>
      <c r="D11" s="304"/>
      <c r="E11" s="302"/>
      <c r="F11" s="299"/>
      <c r="G11" s="299"/>
      <c r="H11" s="299"/>
      <c r="I11" s="299"/>
      <c r="J11" s="299"/>
    </row>
    <row r="12" spans="1:10" ht="12.75">
      <c r="A12" s="305" t="s">
        <v>346</v>
      </c>
      <c r="B12" s="306"/>
      <c r="C12" s="306"/>
      <c r="D12" s="306"/>
      <c r="E12" s="306"/>
      <c r="F12" s="306"/>
      <c r="G12" s="306"/>
      <c r="H12" s="306"/>
      <c r="I12" s="306"/>
      <c r="J12" s="306"/>
    </row>
    <row r="13" spans="1:10" ht="15">
      <c r="A13" s="301" t="s">
        <v>347</v>
      </c>
      <c r="B13" s="302"/>
      <c r="C13" s="302"/>
      <c r="D13" s="302"/>
      <c r="E13" s="302"/>
      <c r="F13" s="299"/>
      <c r="G13" s="299"/>
      <c r="H13" s="299"/>
      <c r="I13" s="299"/>
      <c r="J13" s="299"/>
    </row>
    <row r="14" spans="1:10" ht="12.75" customHeight="1">
      <c r="A14" s="305" t="s">
        <v>369</v>
      </c>
      <c r="B14" s="306"/>
      <c r="C14" s="306"/>
      <c r="D14" s="306"/>
      <c r="E14" s="306"/>
      <c r="F14" s="306"/>
      <c r="G14" s="306"/>
      <c r="H14" s="306"/>
      <c r="I14" s="306"/>
      <c r="J14" s="306"/>
    </row>
    <row r="15" spans="1:10" ht="15">
      <c r="A15" s="301" t="s">
        <v>348</v>
      </c>
      <c r="B15" s="307"/>
      <c r="C15" s="307"/>
      <c r="D15" s="307"/>
      <c r="E15" s="307"/>
      <c r="F15" s="299"/>
      <c r="G15" s="299"/>
      <c r="H15" s="299"/>
      <c r="I15" s="299"/>
      <c r="J15" s="299"/>
    </row>
    <row r="16" spans="1:10" ht="12.75">
      <c r="A16" s="305" t="s">
        <v>349</v>
      </c>
      <c r="B16" s="306"/>
      <c r="C16" s="306"/>
      <c r="D16" s="306"/>
      <c r="E16" s="306"/>
      <c r="F16" s="306"/>
      <c r="G16" s="306"/>
      <c r="H16" s="306"/>
      <c r="I16" s="306"/>
      <c r="J16" s="306"/>
    </row>
    <row r="17" spans="1:10" ht="15">
      <c r="A17" s="301" t="s">
        <v>350</v>
      </c>
      <c r="B17" s="302"/>
      <c r="C17" s="302"/>
      <c r="D17" s="302"/>
      <c r="E17" s="302"/>
      <c r="F17" s="299"/>
      <c r="G17" s="299"/>
      <c r="H17" s="299"/>
      <c r="I17" s="299"/>
      <c r="J17" s="299"/>
    </row>
    <row r="18" spans="1:10" ht="12.75">
      <c r="A18" s="305" t="s">
        <v>351</v>
      </c>
      <c r="B18" s="306"/>
      <c r="C18" s="306"/>
      <c r="D18" s="306"/>
      <c r="E18" s="306"/>
      <c r="F18" s="306"/>
      <c r="G18" s="306"/>
      <c r="H18" s="306"/>
      <c r="I18" s="306"/>
      <c r="J18" s="306"/>
    </row>
    <row r="19" spans="1:10" ht="24" customHeight="1">
      <c r="A19" s="308" t="s">
        <v>352</v>
      </c>
      <c r="B19" s="308"/>
      <c r="C19" s="308"/>
      <c r="D19" s="308"/>
      <c r="E19" s="308"/>
      <c r="F19" s="308"/>
      <c r="G19" s="308"/>
      <c r="H19" s="308"/>
      <c r="I19" s="308"/>
      <c r="J19" s="308"/>
    </row>
    <row r="20" spans="1:10" ht="21.75" customHeight="1">
      <c r="A20" s="305" t="s">
        <v>353</v>
      </c>
      <c r="B20" s="306"/>
      <c r="C20" s="306"/>
      <c r="D20" s="306"/>
      <c r="E20" s="306"/>
      <c r="F20" s="306"/>
      <c r="G20" s="306"/>
      <c r="H20" s="306"/>
      <c r="I20" s="306"/>
      <c r="J20" s="306"/>
    </row>
    <row r="21" spans="1:10" ht="15">
      <c r="A21" s="301" t="s">
        <v>354</v>
      </c>
      <c r="B21" s="307"/>
      <c r="C21" s="307"/>
      <c r="D21" s="307"/>
      <c r="E21" s="307"/>
      <c r="F21" s="299"/>
      <c r="G21" s="299"/>
      <c r="H21" s="299"/>
      <c r="I21" s="299"/>
      <c r="J21" s="299"/>
    </row>
    <row r="22" spans="1:10" ht="32.25" customHeight="1">
      <c r="A22" s="309" t="s">
        <v>370</v>
      </c>
      <c r="B22" s="309"/>
      <c r="C22" s="309"/>
      <c r="D22" s="309"/>
      <c r="E22" s="309"/>
      <c r="F22" s="309"/>
      <c r="G22" s="309"/>
      <c r="H22" s="309"/>
      <c r="I22" s="309"/>
      <c r="J22" s="309"/>
    </row>
    <row r="23" spans="1:10" ht="15">
      <c r="A23" s="301" t="s">
        <v>355</v>
      </c>
      <c r="B23" s="307"/>
      <c r="C23" s="307"/>
      <c r="D23" s="307"/>
      <c r="E23" s="307"/>
      <c r="F23" s="299"/>
      <c r="G23" s="299"/>
      <c r="H23" s="299"/>
      <c r="I23" s="299"/>
      <c r="J23" s="299"/>
    </row>
    <row r="24" spans="1:10" ht="12.75">
      <c r="A24" s="305" t="s">
        <v>356</v>
      </c>
      <c r="B24" s="306"/>
      <c r="C24" s="306"/>
      <c r="D24" s="306"/>
      <c r="E24" s="306"/>
      <c r="F24" s="306"/>
      <c r="G24" s="306"/>
      <c r="H24" s="306"/>
      <c r="I24" s="306"/>
      <c r="J24" s="306"/>
    </row>
    <row r="25" spans="1:10" ht="15">
      <c r="A25" s="301" t="s">
        <v>357</v>
      </c>
      <c r="B25" s="307"/>
      <c r="C25" s="307"/>
      <c r="D25" s="307"/>
      <c r="E25" s="307"/>
      <c r="F25" s="299"/>
      <c r="G25" s="299"/>
      <c r="H25" s="299"/>
      <c r="I25" s="299"/>
      <c r="J25" s="299"/>
    </row>
    <row r="26" spans="1:10" ht="32.25" customHeight="1">
      <c r="A26" s="309" t="s">
        <v>358</v>
      </c>
      <c r="B26" s="309"/>
      <c r="C26" s="309"/>
      <c r="D26" s="309"/>
      <c r="E26" s="309"/>
      <c r="F26" s="309"/>
      <c r="G26" s="309"/>
      <c r="H26" s="309"/>
      <c r="I26" s="309"/>
      <c r="J26" s="309"/>
    </row>
    <row r="27" spans="1:10" ht="15">
      <c r="A27" s="301" t="s">
        <v>359</v>
      </c>
      <c r="B27" s="307"/>
      <c r="C27" s="307"/>
      <c r="D27" s="307"/>
      <c r="E27" s="307"/>
      <c r="F27" s="299"/>
      <c r="G27" s="299"/>
      <c r="H27" s="299"/>
      <c r="I27" s="299"/>
      <c r="J27" s="299"/>
    </row>
    <row r="28" spans="1:10" ht="28.5" customHeight="1">
      <c r="A28" s="309" t="s">
        <v>360</v>
      </c>
      <c r="B28" s="309"/>
      <c r="C28" s="309"/>
      <c r="D28" s="309"/>
      <c r="E28" s="309"/>
      <c r="F28" s="309"/>
      <c r="G28" s="309"/>
      <c r="H28" s="309"/>
      <c r="I28" s="309"/>
      <c r="J28" s="309"/>
    </row>
    <row r="29" spans="1:10" ht="15">
      <c r="A29" s="301" t="s">
        <v>361</v>
      </c>
      <c r="B29" s="307"/>
      <c r="C29" s="307"/>
      <c r="D29" s="307"/>
      <c r="E29" s="307"/>
      <c r="F29" s="299"/>
      <c r="G29" s="299"/>
      <c r="H29" s="299"/>
      <c r="I29" s="299"/>
      <c r="J29" s="299"/>
    </row>
    <row r="30" spans="1:10" ht="12.75">
      <c r="A30" s="305" t="s">
        <v>362</v>
      </c>
      <c r="B30" s="306"/>
      <c r="C30" s="306"/>
      <c r="D30" s="306"/>
      <c r="E30" s="306"/>
      <c r="F30" s="306"/>
      <c r="G30" s="306"/>
      <c r="H30" s="306"/>
      <c r="I30" s="306"/>
      <c r="J30" s="306"/>
    </row>
    <row r="31" spans="1:10" ht="15">
      <c r="A31" s="301" t="s">
        <v>363</v>
      </c>
      <c r="B31" s="307"/>
      <c r="C31" s="307"/>
      <c r="D31" s="307"/>
      <c r="E31" s="307"/>
      <c r="F31" s="299"/>
      <c r="G31" s="299"/>
      <c r="H31" s="299"/>
      <c r="I31" s="299"/>
      <c r="J31" s="299"/>
    </row>
    <row r="32" spans="1:10" ht="12.75">
      <c r="A32" s="305"/>
      <c r="B32" s="306"/>
      <c r="C32" s="306"/>
      <c r="D32" s="306"/>
      <c r="E32" s="306"/>
      <c r="F32" s="306"/>
      <c r="G32" s="306"/>
      <c r="H32" s="306"/>
      <c r="I32" s="306"/>
      <c r="J32" s="306"/>
    </row>
    <row r="33" spans="1:10" ht="12.75">
      <c r="A33" s="305"/>
      <c r="B33" s="306"/>
      <c r="C33" s="306"/>
      <c r="D33" s="306"/>
      <c r="E33" s="306"/>
      <c r="F33" s="306"/>
      <c r="G33" s="306"/>
      <c r="H33" s="306"/>
      <c r="I33" s="306"/>
      <c r="J33" s="306"/>
    </row>
    <row r="34" spans="1:10" ht="12.75">
      <c r="A34" s="310"/>
      <c r="B34" s="310"/>
      <c r="C34" s="310"/>
      <c r="D34" s="310"/>
      <c r="E34" s="310"/>
      <c r="F34" s="310"/>
      <c r="G34" s="310"/>
      <c r="H34" s="310"/>
      <c r="I34" s="310"/>
      <c r="J34" s="310"/>
    </row>
    <row r="35" spans="1:10" ht="12.75">
      <c r="A35" s="310"/>
      <c r="B35" s="310"/>
      <c r="C35" s="310"/>
      <c r="D35" s="310"/>
      <c r="E35" s="310"/>
      <c r="F35" s="310"/>
      <c r="G35" s="310"/>
      <c r="H35" s="310"/>
      <c r="I35" s="310"/>
      <c r="J35" s="310"/>
    </row>
    <row r="36" spans="1:10" ht="12.75">
      <c r="A36" s="310" t="s">
        <v>371</v>
      </c>
      <c r="B36" s="310"/>
      <c r="C36" s="310"/>
      <c r="D36" s="310"/>
      <c r="E36" s="310"/>
      <c r="F36" s="310"/>
      <c r="G36" s="311" t="s">
        <v>364</v>
      </c>
      <c r="H36" s="311"/>
      <c r="I36" s="311"/>
      <c r="J36" s="310"/>
    </row>
    <row r="37" spans="1:10" ht="12.75">
      <c r="A37" s="310"/>
      <c r="B37" s="310"/>
      <c r="C37" s="310"/>
      <c r="D37" s="310"/>
      <c r="E37" s="310"/>
      <c r="F37" s="310"/>
      <c r="G37" s="312"/>
      <c r="H37" s="312"/>
      <c r="I37" s="312"/>
      <c r="J37" s="310"/>
    </row>
    <row r="38" spans="1:10" ht="12.75">
      <c r="A38" s="310"/>
      <c r="B38" s="310"/>
      <c r="C38" s="310"/>
      <c r="D38" s="310"/>
      <c r="E38" s="310"/>
      <c r="F38" s="310"/>
      <c r="G38" s="311" t="s">
        <v>365</v>
      </c>
      <c r="H38" s="311"/>
      <c r="I38" s="312"/>
      <c r="J38" s="310"/>
    </row>
    <row r="39" spans="1:10" ht="12.75">
      <c r="A39" s="310"/>
      <c r="B39" s="310"/>
      <c r="C39" s="310"/>
      <c r="D39" s="310"/>
      <c r="E39" s="310"/>
      <c r="F39" s="310"/>
      <c r="G39" s="310"/>
      <c r="H39" s="310"/>
      <c r="I39" s="310"/>
      <c r="J39" s="310"/>
    </row>
    <row r="40" spans="7:9" ht="12.75">
      <c r="G40" s="313" t="s">
        <v>366</v>
      </c>
      <c r="H40" s="313"/>
      <c r="I40" s="313"/>
    </row>
    <row r="41" spans="7:9" ht="12.75">
      <c r="G41" s="313"/>
      <c r="H41" s="313"/>
      <c r="I41" s="313"/>
    </row>
    <row r="42" spans="7:9" ht="12.75">
      <c r="G42" s="313" t="s">
        <v>367</v>
      </c>
      <c r="H42" s="313"/>
      <c r="I42" s="313"/>
    </row>
  </sheetData>
  <sheetProtection/>
  <protectedRanges>
    <protectedRange sqref="E2" name="Range1_1_1"/>
    <protectedRange sqref="G2:H2" name="Range1_2"/>
  </protectedRanges>
  <mergeCells count="4">
    <mergeCell ref="A28:J28"/>
    <mergeCell ref="A19:J19"/>
    <mergeCell ref="A22:J22"/>
    <mergeCell ref="A26:J26"/>
  </mergeCells>
  <conditionalFormatting sqref="G2">
    <cfRule type="cellIs" priority="1" dxfId="0" operator="lessThan" stopIfTrue="1">
      <formula>#REF!</formula>
    </cfRule>
  </conditionalFormatting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12 A24 A22 A20 A28 A16 A14 A26 A18 A32:A33 A30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 Jurković</cp:lastModifiedBy>
  <cp:lastPrinted>2017-10-26T08:10:14Z</cp:lastPrinted>
  <dcterms:created xsi:type="dcterms:W3CDTF">2008-10-17T11:51:54Z</dcterms:created>
  <dcterms:modified xsi:type="dcterms:W3CDTF">2017-10-26T08:13:56Z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