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548" windowWidth="15576" windowHeight="10836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<sst xmlns="http://schemas.openxmlformats.org/spreadsheetml/2006/main" count="395" uniqueCount="344">
  <si>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</si>
  <si>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</si>
  <si>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</si>
  <si>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</si>
  <si>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</si>
  <si>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</si>
  <si>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</si>
  <si>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</si>
  <si>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</si>
  <si>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</si>
  <si>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</si>
  <si>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</si>
  <si>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</si>
  <si>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</si>
  <si>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</si>
  <si>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</si>
  <si>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</si>
  <si>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</si>
  <si>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</si>
  <si>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</si>
  <si>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</si>
  <si>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</si>
  <si>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</si>
  <si>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</si>
  <si>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</si>
  <si>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</si>
  <si>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</si>
  <si>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</si>
  <si>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</si>
  <si>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</si>
  <si>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</si>
  <si>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</si>
  <si>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</si>
  <si>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</si>
  <si>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</si>
  <si>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</si>
  <si>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</si>
  <si>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</si>
  <si>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</si>
  <si>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</si>
  <si>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</si>
  <si>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</si>
  <si>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</si>
  <si>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</si>
  <si>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</si>
  <si>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</si>
  <si>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</si>
  <si>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</si>
  <si>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</si>
  <si>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</si>
  <si>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</si>
  <si>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</si>
  <si>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</si>
  <si>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</si>
  <si>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</si>
  <si>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</si>
  <si>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</si>
  <si>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</si>
  <si>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</si>
  <si>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</si>
  <si>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</si>
  <si>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</si>
  <si>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</si>
  <si>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</si>
  <si>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</si>
  <si>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</si>
  <si>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</si>
  <si>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</si>
  <si>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</si>
  <si>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</si>
  <si>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</si>
  <si>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</si>
  <si>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</si>
  <si>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</si>
  <si>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</si>
  <si>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</si>
  <si>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</si>
  <si>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</si>
  <si>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</si>
  <si>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</si>
  <si>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</si>
  <si>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</si>
  <si>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</si>
  <si>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</si>
  <si>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</si>
  <si>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</si>
  <si>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</si>
  <si>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</si>
  <si>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</si>
  <si>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</si>
  <si>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</si>
  <si>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</si>
  <si>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</si>
  <si>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</si>
  <si>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</si>
  <si>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</si>
  <si>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</si>
  <si>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</si>
  <si>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</si>
  <si>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</si>
  <si>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</si>
  <si>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</si>
  <si>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</si>
  <si>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</si>
  <si>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</si>
  <si>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</si>
  <si>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</si>
  <si>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</si>
  <si>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</si>
  <si>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</si>
  <si>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</si>
  <si>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</si>
  <si>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</si>
  <si>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</si>
  <si>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</si>
  <si>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</si>
  <si>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</si>
  <si>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</si>
  <si>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</si>
  <si>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</si>
  <si>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</si>
  <si>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</si>
  <si>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</si>
  <si>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</si>
  <si>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</si>
  <si>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</si>
  <si>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</si>
  <si>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</si>
  <si>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</si>
  <si>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</si>
  <si>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</si>
  <si>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</si>
  <si>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</si>
  <si>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</si>
  <si>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</si>
  <si>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</si>
  <si>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</si>
  <si>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</si>
  <si>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</si>
  <si>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</si>
  <si>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</si>
  <si>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</si>
  <si>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</si>
  <si>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</si>
  <si>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</si>
  <si>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</si>
  <si>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</si>
  <si>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</si>
  <si>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</si>
  <si>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</si>
  <si>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</si>
  <si>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</si>
  <si>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</si>
  <si>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</si>
  <si>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</si>
  <si>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</si>
  <si>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</si>
  <si>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</si>
  <si>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</si>
  <si>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</si>
  <si>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</si>
  <si>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</si>
  <si>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</si>
  <si>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</si>
  <si>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</si>
  <si>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</si>
  <si>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</si>
  <si>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</si>
  <si>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</si>
  <si>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</si>
  <si>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</si>
  <si>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</si>
  <si>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</si>
  <si>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</si>
  <si>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</si>
  <si>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</si>
  <si>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</si>
  <si>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</si>
  <si>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</si>
  <si>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</si>
  <si>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</si>
  <si>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</si>
  <si>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</si>
  <si>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</si>
  <si>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</si>
  <si>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</si>
  <si>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</si>
  <si>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</si>
  <si>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</si>
  <si>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</si>
  <si>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</si>
  <si>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</si>
  <si>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</si>
  <si>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</si>
  <si>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</si>
  <si>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</si>
  <si>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</si>
  <si>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</si>
  <si>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</si>
  <si>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</si>
  <si>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</si>
  <si>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</si>
  <si>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</si>
  <si>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</si>
  <si>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</si>
  <si>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</si>
  <si>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</si>
  <si>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</si>
  <si>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</si>
  <si>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</si>
  <si>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</si>
  <si>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</si>
  <si>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</si>
  <si>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</si>
  <si>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</si>
  <si>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</si>
  <si>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</si>
  <si>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</si>
  <si>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</si>
  <si>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</si>
  <si>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</si>
  <si>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</si>
  <si>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</si>
  <si>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</si>
  <si>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</si>
  <si>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</si>
  <si>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</si>
  <si>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</si>
  <si>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</si>
  <si>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</si>
  <si>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</si>
  <si>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</si>
  <si>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</si>
  <si>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</si>
  <si>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</si>
  <si>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</si>
  <si>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</si>
  <si>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</si>
  <si>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</si>
  <si>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</si>
  <si>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</si>
  <si>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</si>
  <si>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</si>
  <si>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</si>
  <si>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</si>
  <si>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</si>
  <si>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</si>
  <si>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</si>
  <si>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</si>
  <si>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</si>
  <si>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</si>
  <si>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</si>
  <si>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</si>
  <si>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</si>
  <si>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</si>
  <si>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</si>
  <si>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</si>
  <si>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</si>
  <si>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</si>
  <si>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</si>
  <si>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</si>
  <si>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</si>
  <si>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</si>
  <si>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</si>
  <si>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</si>
  <si>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</si>
  <si>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</si>
  <si>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</si>
  <si>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</si>
  <si>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</si>
  <si>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</si>
  <si>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</si>
  <si>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</si>
  <si>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</si>
  <si>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</si>
  <si>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</si>
  <si>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</si>
  <si>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</si>
  <si>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</si>
  <si>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</si>
  <si>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</si>
  <si>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</si>
  <si>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</si>
  <si>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</si>
  <si>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</si>
  <si>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</si>
  <si>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</si>
  <si>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</si>
  <si>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</si>
  <si>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</si>
  <si>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</si>
  <si>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</si>
  <si>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</si>
  <si>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</si>
  <si>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</si>
  <si>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</si>
  <si>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</si>
  <si>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</si>
  <si>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</si>
  <si>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</si>
  <si>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</si>
  <si>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</si>
  <si>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</si>
  <si>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</si>
  <si>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</si>
  <si>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</si>
  <si>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</si>
  <si>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</si>
  <si>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</si>
  <si>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</si>
  <si>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</si>
  <si>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</si>
  <si>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</si>
  <si>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</si>
  <si>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</si>
  <si>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</si>
  <si>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</si>
  <si>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</si>
  <si>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</si>
  <si>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</si>
  <si>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</si>
  <si>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</si>
  <si>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</si>
  <si>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</si>
  <si>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</si>
  <si>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</si>
  <si>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</si>
  <si>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</si>
  <si>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</si>
  <si>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</si>
  <si>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</si>
  <si>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</si>
  <si>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NE</t>
  </si>
  <si>
    <t>1071</t>
  </si>
  <si>
    <t>DARINKA FIŠTREK</t>
  </si>
  <si>
    <t>013688418</t>
  </si>
  <si>
    <t>013822384</t>
  </si>
  <si>
    <t>darinka.fistrek@klara.hr</t>
  </si>
  <si>
    <t>Petar Thür</t>
  </si>
  <si>
    <t>stanje na dan 31.12.2017.</t>
  </si>
  <si>
    <r>
      <t xml:space="preserve">Obveznik: </t>
    </r>
    <r>
      <rPr>
        <b/>
        <u val="single"/>
        <sz val="10"/>
        <rFont val="Arial"/>
        <family val="2"/>
      </rPr>
      <t>ZAGREBAČKE PEKARNE KLAR D.D.</t>
    </r>
  </si>
  <si>
    <t xml:space="preserve"> </t>
  </si>
  <si>
    <t>u razdoblju 01.01.2017. do 31.12.2017.</t>
  </si>
  <si>
    <t>Obveznik: ZAGREBAČKE PEKARNE KLARA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</si>
</sst>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0" fontId="4" fillId="33" borderId="27" xfId="53" applyFill="1" applyBorder="1" applyAlignment="1" applyProtection="1">
      <alignment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8">
      <selection activeCell="M48" sqref="M4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1" t="s">
        <v>256</v>
      </c>
      <c r="B1" s="161"/>
      <c r="C1" s="16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10020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279" t="s">
        <v>330</v>
      </c>
      <c r="D18" s="140"/>
      <c r="E18" s="140"/>
      <c r="F18" s="140"/>
      <c r="G18" s="140"/>
      <c r="H18" s="140"/>
      <c r="I18" s="14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279" t="s">
        <v>331</v>
      </c>
      <c r="D20" s="140"/>
      <c r="E20" s="140"/>
      <c r="F20" s="140"/>
      <c r="G20" s="140"/>
      <c r="H20" s="140"/>
      <c r="I20" s="14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328</v>
      </c>
      <c r="E24" s="132"/>
      <c r="F24" s="132"/>
      <c r="G24" s="133"/>
      <c r="H24" s="38" t="s">
        <v>270</v>
      </c>
      <c r="I24" s="48">
        <v>633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332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5" t="s">
        <v>274</v>
      </c>
      <c r="B28" s="146"/>
      <c r="C28" s="147"/>
      <c r="D28" s="147"/>
      <c r="E28" s="148" t="s">
        <v>275</v>
      </c>
      <c r="F28" s="149"/>
      <c r="G28" s="149"/>
      <c r="H28" s="150" t="s">
        <v>276</v>
      </c>
      <c r="I28" s="15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2"/>
      <c r="B30" s="143"/>
      <c r="C30" s="143"/>
      <c r="D30" s="144"/>
      <c r="E30" s="142"/>
      <c r="F30" s="143"/>
      <c r="G30" s="143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1"/>
      <c r="E31" s="151"/>
      <c r="F31" s="151"/>
      <c r="G31" s="152"/>
      <c r="H31" s="31"/>
      <c r="I31" s="57"/>
      <c r="J31" s="22"/>
      <c r="K31" s="22"/>
      <c r="L31" s="22"/>
    </row>
    <row r="32" spans="1:12" ht="12.75">
      <c r="A32" s="142"/>
      <c r="B32" s="143"/>
      <c r="C32" s="143"/>
      <c r="D32" s="144"/>
      <c r="E32" s="142"/>
      <c r="F32" s="143"/>
      <c r="G32" s="143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2"/>
      <c r="B34" s="143"/>
      <c r="C34" s="143"/>
      <c r="D34" s="144"/>
      <c r="E34" s="142"/>
      <c r="F34" s="143"/>
      <c r="G34" s="143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2"/>
      <c r="B36" s="143"/>
      <c r="C36" s="143"/>
      <c r="D36" s="144"/>
      <c r="E36" s="142"/>
      <c r="F36" s="143"/>
      <c r="G36" s="143"/>
      <c r="H36" s="121"/>
      <c r="I36" s="122"/>
      <c r="J36" s="22"/>
      <c r="K36" s="22"/>
      <c r="L36" s="22"/>
    </row>
    <row r="37" spans="1:12" ht="12.75">
      <c r="A37" s="59"/>
      <c r="B37" s="59"/>
      <c r="C37" s="154"/>
      <c r="D37" s="155"/>
      <c r="E37" s="31"/>
      <c r="F37" s="154"/>
      <c r="G37" s="155"/>
      <c r="H37" s="31"/>
      <c r="I37" s="31"/>
      <c r="J37" s="22"/>
      <c r="K37" s="22"/>
      <c r="L37" s="22"/>
    </row>
    <row r="38" spans="1:12" ht="12.75">
      <c r="A38" s="142"/>
      <c r="B38" s="143"/>
      <c r="C38" s="143"/>
      <c r="D38" s="144"/>
      <c r="E38" s="142"/>
      <c r="F38" s="143"/>
      <c r="G38" s="143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2"/>
      <c r="B40" s="143"/>
      <c r="C40" s="143"/>
      <c r="D40" s="144"/>
      <c r="E40" s="142"/>
      <c r="F40" s="143"/>
      <c r="G40" s="143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6" t="s">
        <v>277</v>
      </c>
      <c r="B44" s="157"/>
      <c r="C44" s="121"/>
      <c r="D44" s="122"/>
      <c r="E44" s="32"/>
      <c r="F44" s="131"/>
      <c r="G44" s="143"/>
      <c r="H44" s="143"/>
      <c r="I44" s="144"/>
      <c r="J44" s="22"/>
      <c r="K44" s="22"/>
      <c r="L44" s="22"/>
    </row>
    <row r="45" spans="1:12" ht="12.75">
      <c r="A45" s="59"/>
      <c r="B45" s="59"/>
      <c r="C45" s="154"/>
      <c r="D45" s="155"/>
      <c r="E45" s="31"/>
      <c r="F45" s="154"/>
      <c r="G45" s="162"/>
      <c r="H45" s="67"/>
      <c r="I45" s="67"/>
      <c r="J45" s="22"/>
      <c r="K45" s="22"/>
      <c r="L45" s="22"/>
    </row>
    <row r="46" spans="1:12" ht="12.75">
      <c r="A46" s="156" t="s">
        <v>278</v>
      </c>
      <c r="B46" s="157"/>
      <c r="C46" s="131" t="s">
        <v>334</v>
      </c>
      <c r="D46" s="153"/>
      <c r="E46" s="153"/>
      <c r="F46" s="153"/>
      <c r="G46" s="153"/>
      <c r="H46" s="153"/>
      <c r="I46" s="153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6" t="s">
        <v>280</v>
      </c>
      <c r="B48" s="157"/>
      <c r="C48" s="158" t="s">
        <v>335</v>
      </c>
      <c r="D48" s="159"/>
      <c r="E48" s="160"/>
      <c r="F48" s="32"/>
      <c r="G48" s="38" t="s">
        <v>281</v>
      </c>
      <c r="H48" s="158" t="s">
        <v>336</v>
      </c>
      <c r="I48" s="160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6" t="s">
        <v>266</v>
      </c>
      <c r="B50" s="157"/>
      <c r="C50" s="280" t="s">
        <v>337</v>
      </c>
      <c r="D50" s="159"/>
      <c r="E50" s="159"/>
      <c r="F50" s="159"/>
      <c r="G50" s="159"/>
      <c r="H50" s="159"/>
      <c r="I50" s="160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8" t="s">
        <v>338</v>
      </c>
      <c r="D52" s="159"/>
      <c r="E52" s="159"/>
      <c r="F52" s="159"/>
      <c r="G52" s="159"/>
      <c r="H52" s="159"/>
      <c r="I52" s="137"/>
      <c r="J52" s="22"/>
      <c r="K52" s="22"/>
      <c r="L52" s="22"/>
    </row>
    <row r="53" spans="1:12" ht="12.75">
      <c r="A53" s="69"/>
      <c r="B53" s="69"/>
      <c r="C53" s="167" t="s">
        <v>283</v>
      </c>
      <c r="D53" s="167"/>
      <c r="E53" s="167"/>
      <c r="F53" s="167"/>
      <c r="G53" s="167"/>
      <c r="H53" s="167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5" t="s">
        <v>284</v>
      </c>
      <c r="C55" s="166"/>
      <c r="D55" s="166"/>
      <c r="E55" s="166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1" t="s">
        <v>317</v>
      </c>
      <c r="I56" s="171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1"/>
      <c r="I57" s="171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1"/>
      <c r="I58" s="171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1"/>
      <c r="I59" s="171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1"/>
      <c r="I60" s="171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68" t="s">
        <v>287</v>
      </c>
      <c r="H63" s="169"/>
      <c r="I63" s="170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3"/>
      <c r="H64" s="164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3">
      <selection activeCell="O106" sqref="O106"/>
    </sheetView>
  </sheetViews>
  <sheetFormatPr defaultColWidth="9.140625" defaultRowHeight="12.75"/>
  <sheetData>
    <row r="1" spans="1:11" ht="12.75">
      <c r="A1" s="203" t="s">
        <v>159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2.75">
      <c r="A2" s="207" t="s">
        <v>339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2.75">
      <c r="A4" s="210" t="s">
        <v>340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30.75" thickBot="1">
      <c r="A5" s="213" t="s">
        <v>61</v>
      </c>
      <c r="B5" s="214"/>
      <c r="C5" s="214"/>
      <c r="D5" s="214"/>
      <c r="E5" s="214"/>
      <c r="F5" s="214"/>
      <c r="G5" s="214"/>
      <c r="H5" s="215"/>
      <c r="I5" s="77" t="s">
        <v>288</v>
      </c>
      <c r="J5" s="78" t="s">
        <v>115</v>
      </c>
      <c r="K5" s="79" t="s">
        <v>116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81">
        <v>2</v>
      </c>
      <c r="J6" s="80">
        <v>3</v>
      </c>
      <c r="K6" s="80">
        <v>4</v>
      </c>
    </row>
    <row r="7" spans="1:11" ht="12.75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202"/>
      <c r="I8" s="6">
        <v>1</v>
      </c>
      <c r="J8" s="11"/>
      <c r="K8" s="11"/>
    </row>
    <row r="9" spans="1:11" ht="12.75">
      <c r="A9" s="191" t="s">
        <v>13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120751330</v>
      </c>
      <c r="K9" s="12">
        <f>SUM(K10+K17+K27+K36)</f>
        <v>124416262.88999999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1364952</v>
      </c>
      <c r="K10" s="12">
        <f>SUM(K11:K16)</f>
        <v>1342190.33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/>
      <c r="K11" s="13"/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/>
      <c r="K12" s="13"/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/>
      <c r="K13" s="13"/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/>
      <c r="K14" s="13"/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/>
      <c r="K15" s="13"/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>
        <v>1364952</v>
      </c>
      <c r="K16" s="13">
        <v>1342190.33</v>
      </c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93937257</v>
      </c>
      <c r="K17" s="12">
        <f>SUM(K18:K26)</f>
        <v>97601150.94999999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21074423</v>
      </c>
      <c r="K18" s="13">
        <v>21074423.47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45388959</v>
      </c>
      <c r="K19" s="13">
        <v>44285334.16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21567335</v>
      </c>
      <c r="K20" s="13">
        <v>25861313.56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3754779</v>
      </c>
      <c r="K21" s="13">
        <v>4024141.39</v>
      </c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/>
      <c r="K22" s="13"/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225391</v>
      </c>
      <c r="K23" s="13">
        <v>1639982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1725687</v>
      </c>
      <c r="K24" s="13">
        <v>539348.74</v>
      </c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>
        <v>200683</v>
      </c>
      <c r="K25" s="13">
        <v>176607.63</v>
      </c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/>
      <c r="K26" s="13"/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25449121</v>
      </c>
      <c r="K27" s="12">
        <f>SUM(K28:K35)</f>
        <v>25472921.61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>
        <v>17616813</v>
      </c>
      <c r="K28" s="13">
        <v>17616813.36</v>
      </c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>
        <v>7827308</v>
      </c>
      <c r="K29" s="13">
        <v>7827308.25</v>
      </c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/>
      <c r="K30" s="13"/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/>
      <c r="K31" s="13"/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>
        <v>5000</v>
      </c>
      <c r="K32" s="13">
        <v>23800</v>
      </c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/>
      <c r="K33" s="13"/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/>
      <c r="K34" s="13"/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/>
      <c r="K35" s="13">
        <v>5000</v>
      </c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/>
      <c r="K37" s="13"/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/>
      <c r="K38" s="13"/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/>
      <c r="K39" s="13"/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/>
      <c r="K40" s="13"/>
    </row>
    <row r="41" spans="1:11" ht="12.75">
      <c r="A41" s="191" t="s">
        <v>248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66223491</v>
      </c>
      <c r="K41" s="12">
        <f>SUM(K42+K50+K57+K65)</f>
        <v>70918698.56000002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SUM(J43:J49)</f>
        <v>36218756</v>
      </c>
      <c r="K42" s="12">
        <f>SUM(K43:K49)</f>
        <v>34893373.120000005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2940088</v>
      </c>
      <c r="K43" s="13">
        <v>3064796.39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/>
      <c r="K44" s="13"/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>
        <v>1606700</v>
      </c>
      <c r="K45" s="13">
        <v>1352505.85</v>
      </c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2105543</v>
      </c>
      <c r="K46" s="13">
        <v>2698698.15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/>
      <c r="K47" s="13"/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>
        <v>29566425</v>
      </c>
      <c r="K48" s="13">
        <v>27777372.73</v>
      </c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/>
      <c r="K49" s="13"/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29158899</v>
      </c>
      <c r="K50" s="12">
        <f>SUM(K51:K56)</f>
        <v>33107470.39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>
        <v>1685914</v>
      </c>
      <c r="K51" s="13">
        <v>1606075.13</v>
      </c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26187960</v>
      </c>
      <c r="K52" s="13">
        <v>29922193.19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/>
      <c r="K53" s="13"/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40217</v>
      </c>
      <c r="K54" s="13">
        <v>36754.56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1244808</v>
      </c>
      <c r="K55" s="13">
        <v>1542447.51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/>
      <c r="K56" s="13"/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89884</v>
      </c>
      <c r="K57" s="12">
        <f>SUM(K58:K64)</f>
        <v>138787.9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/>
      <c r="K58" s="13"/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/>
      <c r="K59" s="13"/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/>
      <c r="K60" s="13"/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/>
      <c r="K61" s="13"/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/>
      <c r="K62" s="13"/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89884</v>
      </c>
      <c r="K63" s="13">
        <v>138787.9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/>
      <c r="K64" s="13"/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755952</v>
      </c>
      <c r="K65" s="13">
        <v>2779067.15</v>
      </c>
    </row>
    <row r="66" spans="1:11" ht="12.75">
      <c r="A66" s="191" t="s">
        <v>58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>
        <v>67865</v>
      </c>
      <c r="K66" s="13">
        <v>101841.99</v>
      </c>
    </row>
    <row r="67" spans="1:11" ht="12.75">
      <c r="A67" s="191" t="s">
        <v>249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187042686</v>
      </c>
      <c r="K67" s="12">
        <f>SUM(K8+K9+K41+K66)</f>
        <v>195436803.44</v>
      </c>
    </row>
    <row r="68" spans="1:11" ht="12.75">
      <c r="A68" s="197" t="s">
        <v>93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177" t="s">
        <v>60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202"/>
      <c r="I70" s="6">
        <v>62</v>
      </c>
      <c r="J70" s="20">
        <f>J71+J72+J73+J79+J80+J83+J86</f>
        <v>93604688</v>
      </c>
      <c r="K70" s="20">
        <f>SUM(K71+K72+K73+K79+K80+K83+K86)</f>
        <v>94740428.38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113504000</v>
      </c>
      <c r="K71" s="13">
        <v>113504000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>
        <v>5385620</v>
      </c>
      <c r="K72" s="13">
        <v>5385620.09</v>
      </c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7521201</v>
      </c>
      <c r="K73" s="12">
        <f>SUM(K74+K75-K75+K77+K78)</f>
        <v>7521201.21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7521201</v>
      </c>
      <c r="K74" s="13">
        <v>7521201.21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/>
      <c r="K75" s="13"/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/>
      <c r="K76" s="13"/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/>
      <c r="K77" s="13"/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/>
      <c r="K78" s="13"/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/>
      <c r="K79" s="13"/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-31883425</v>
      </c>
      <c r="K80" s="12">
        <f>SUM(K81-K82)</f>
        <v>-32806132.92</v>
      </c>
    </row>
    <row r="81" spans="1:11" ht="12.75">
      <c r="A81" s="194" t="s">
        <v>175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/>
      <c r="K81" s="13"/>
    </row>
    <row r="82" spans="1:11" ht="12.75">
      <c r="A82" s="194" t="s">
        <v>176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>
        <v>31883425</v>
      </c>
      <c r="K82" s="13">
        <v>32806132.92</v>
      </c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-922708</v>
      </c>
      <c r="K83" s="12">
        <f>SUM(K84-K85)</f>
        <v>1135740</v>
      </c>
    </row>
    <row r="84" spans="1:11" ht="12.75">
      <c r="A84" s="194" t="s">
        <v>177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/>
      <c r="K84" s="13">
        <v>1135740</v>
      </c>
    </row>
    <row r="85" spans="1:11" ht="12.75">
      <c r="A85" s="194" t="s">
        <v>178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922708</v>
      </c>
      <c r="K85" s="13"/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/>
      <c r="K86" s="13"/>
    </row>
    <row r="87" spans="1:11" ht="12.75">
      <c r="A87" s="191" t="s">
        <v>19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/>
      <c r="K88" s="13"/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/>
      <c r="K89" s="13"/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/>
      <c r="K90" s="13"/>
    </row>
    <row r="91" spans="1:11" ht="12.75">
      <c r="A91" s="191" t="s">
        <v>20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28958264</v>
      </c>
      <c r="K91" s="12">
        <f>SUM(K92:K100)</f>
        <v>41691127.55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/>
      <c r="K92" s="13"/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/>
      <c r="K93" s="13">
        <v>12000000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28958264</v>
      </c>
      <c r="K94" s="13">
        <v>29691127.55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/>
      <c r="K95" s="13"/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/>
      <c r="K96" s="13"/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/>
      <c r="K97" s="13"/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/>
      <c r="K98" s="13"/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/>
      <c r="K99" s="13"/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/>
      <c r="K100" s="13"/>
    </row>
    <row r="101" spans="1:11" ht="12.75">
      <c r="A101" s="191" t="s">
        <v>21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63934021</v>
      </c>
      <c r="K101" s="12">
        <f>SUM(K102:K113)</f>
        <v>58577384.85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>
        <v>60014</v>
      </c>
      <c r="K102" s="13"/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>
        <v>3520517</v>
      </c>
      <c r="K103" s="13">
        <v>3000000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12187464</v>
      </c>
      <c r="K104" s="13">
        <v>17812942.33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/>
      <c r="K105" s="13"/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44109233</v>
      </c>
      <c r="K106" s="13">
        <v>33215472.97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/>
      <c r="K107" s="13"/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/>
      <c r="K108" s="13"/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2830543</v>
      </c>
      <c r="K109" s="13">
        <v>3059701.28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1195706</v>
      </c>
      <c r="K110" s="13">
        <v>1488653.27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>
        <v>615</v>
      </c>
      <c r="K111" s="13">
        <v>615</v>
      </c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/>
      <c r="K112" s="13"/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29929</v>
      </c>
      <c r="K113" s="13"/>
    </row>
    <row r="114" spans="1:11" ht="12.75">
      <c r="A114" s="191" t="s">
        <v>1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545713</v>
      </c>
      <c r="K114" s="13">
        <v>427862.66</v>
      </c>
    </row>
    <row r="115" spans="1:11" ht="12.75">
      <c r="A115" s="191" t="s">
        <v>25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187042686</v>
      </c>
      <c r="K115" s="12">
        <f>SUM(K70+K87+K91+K101+K114)</f>
        <v>195436803.44</v>
      </c>
    </row>
    <row r="116" spans="1:11" ht="12.75">
      <c r="A116" s="174" t="s">
        <v>59</v>
      </c>
      <c r="B116" s="175"/>
      <c r="C116" s="175"/>
      <c r="D116" s="175"/>
      <c r="E116" s="175"/>
      <c r="F116" s="175"/>
      <c r="G116" s="175"/>
      <c r="H116" s="176"/>
      <c r="I116" s="5">
        <v>108</v>
      </c>
      <c r="J116" s="14"/>
      <c r="K116" s="14"/>
    </row>
    <row r="117" spans="1:11" ht="12.75">
      <c r="A117" s="177" t="s">
        <v>289</v>
      </c>
      <c r="B117" s="178"/>
      <c r="C117" s="178"/>
      <c r="D117" s="178"/>
      <c r="E117" s="178"/>
      <c r="F117" s="178"/>
      <c r="G117" s="178"/>
      <c r="H117" s="178"/>
      <c r="I117" s="179"/>
      <c r="J117" s="179"/>
      <c r="K117" s="180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183"/>
      <c r="J118" s="183"/>
      <c r="K118" s="184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/>
      <c r="K119" s="13"/>
    </row>
    <row r="120" spans="1:11" ht="12.75">
      <c r="A120" s="188" t="s">
        <v>9</v>
      </c>
      <c r="B120" s="189"/>
      <c r="C120" s="189"/>
      <c r="D120" s="189"/>
      <c r="E120" s="189"/>
      <c r="F120" s="189"/>
      <c r="G120" s="189"/>
      <c r="H120" s="19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2" t="s">
        <v>102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1:11" ht="12.75">
      <c r="A123" s="172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sheetData>
    <row r="1" spans="1:11" ht="12.75">
      <c r="A1" s="203" t="s">
        <v>160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2.75">
      <c r="A2" s="207" t="s">
        <v>342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1" t="s">
        <v>343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22.5" thickBot="1">
      <c r="A5" s="234" t="s">
        <v>61</v>
      </c>
      <c r="B5" s="234"/>
      <c r="C5" s="234"/>
      <c r="D5" s="234"/>
      <c r="E5" s="234"/>
      <c r="F5" s="234"/>
      <c r="G5" s="234"/>
      <c r="H5" s="234"/>
      <c r="I5" s="77" t="s">
        <v>290</v>
      </c>
      <c r="J5" s="79" t="s">
        <v>156</v>
      </c>
      <c r="K5" s="79" t="s">
        <v>157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202"/>
      <c r="I7" s="6">
        <v>111</v>
      </c>
      <c r="J7" s="20">
        <f>SUM(J8:J9)</f>
        <v>170496369</v>
      </c>
      <c r="K7" s="20">
        <f>SUM(K8+K9)</f>
        <v>183956212.85999998</v>
      </c>
    </row>
    <row r="8" spans="1:11" ht="12.75">
      <c r="A8" s="191" t="s">
        <v>158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166826402</v>
      </c>
      <c r="K8" s="13">
        <v>179848240.38</v>
      </c>
    </row>
    <row r="9" spans="1:11" ht="12.75">
      <c r="A9" s="191" t="s">
        <v>106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3669967</v>
      </c>
      <c r="K9" s="13">
        <v>4107972.48</v>
      </c>
    </row>
    <row r="10" spans="1:11" ht="12.75">
      <c r="A10" s="191" t="s">
        <v>12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169105477</v>
      </c>
      <c r="K10" s="12">
        <f>SUM(K11+K12+K16+K20+K21+K22+K25+K26)</f>
        <v>180172056.48000005</v>
      </c>
    </row>
    <row r="11" spans="1:11" ht="12.75">
      <c r="A11" s="191" t="s">
        <v>107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>
        <v>-322170</v>
      </c>
      <c r="K11" s="13">
        <v>254194.2</v>
      </c>
    </row>
    <row r="12" spans="1:11" ht="12.75">
      <c r="A12" s="191" t="s">
        <v>22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103614672</v>
      </c>
      <c r="K12" s="12">
        <f>SUM(K13+K14+K15)</f>
        <v>112567323.96000001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68420294</v>
      </c>
      <c r="K13" s="13">
        <v>68314981.01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18620067</v>
      </c>
      <c r="K14" s="13">
        <v>21665987.42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16574311</v>
      </c>
      <c r="K15" s="13">
        <v>22586355.53</v>
      </c>
    </row>
    <row r="16" spans="1:11" ht="12.75">
      <c r="A16" s="191" t="s">
        <v>23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46411537</v>
      </c>
      <c r="K16" s="12">
        <f>SUM(K17+K18+K19)</f>
        <v>48230775.5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30450189</v>
      </c>
      <c r="K17" s="13">
        <v>32042589.96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9460704</v>
      </c>
      <c r="K18" s="13">
        <v>9483967.78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6500644</v>
      </c>
      <c r="K19" s="13">
        <v>6704217.76</v>
      </c>
    </row>
    <row r="20" spans="1:11" ht="12.75">
      <c r="A20" s="191" t="s">
        <v>108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11289528</v>
      </c>
      <c r="K20" s="13">
        <v>10056551.36</v>
      </c>
    </row>
    <row r="21" spans="1:11" ht="12.75">
      <c r="A21" s="191" t="s">
        <v>109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7531011</v>
      </c>
      <c r="K21" s="13">
        <v>7550345.44</v>
      </c>
    </row>
    <row r="22" spans="1:11" ht="12.75">
      <c r="A22" s="191" t="s">
        <v>24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51472</v>
      </c>
      <c r="K22" s="12">
        <f>SUM(K23+K24)</f>
        <v>851810.06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/>
      <c r="K23" s="13"/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51472</v>
      </c>
      <c r="K24" s="13">
        <v>851810.06</v>
      </c>
    </row>
    <row r="25" spans="1:11" ht="12.75">
      <c r="A25" s="191" t="s">
        <v>110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/>
      <c r="K25" s="13"/>
    </row>
    <row r="26" spans="1:11" ht="12.75">
      <c r="A26" s="191" t="s">
        <v>52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>
        <v>529427</v>
      </c>
      <c r="K26" s="13">
        <v>661055.96</v>
      </c>
    </row>
    <row r="27" spans="1:11" ht="12.75">
      <c r="A27" s="191" t="s">
        <v>221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124336</v>
      </c>
      <c r="K27" s="12">
        <f>SUM(K28+K29+K30+K31+K32)</f>
        <v>755177.44</v>
      </c>
    </row>
    <row r="28" spans="1:11" ht="12.75">
      <c r="A28" s="191" t="s">
        <v>235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>
        <v>58</v>
      </c>
      <c r="K28" s="13"/>
    </row>
    <row r="29" spans="1:11" ht="12.75">
      <c r="A29" s="191" t="s">
        <v>161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124278</v>
      </c>
      <c r="K29" s="13">
        <v>755177.44</v>
      </c>
    </row>
    <row r="30" spans="1:11" ht="12.75">
      <c r="A30" s="191" t="s">
        <v>145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/>
      <c r="K30" s="13"/>
    </row>
    <row r="31" spans="1:11" ht="12.75">
      <c r="A31" s="191" t="s">
        <v>231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/>
      <c r="K31" s="13"/>
    </row>
    <row r="32" spans="1:11" ht="12.75">
      <c r="A32" s="191" t="s">
        <v>146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/>
      <c r="K32" s="13"/>
    </row>
    <row r="33" spans="1:11" ht="12.75">
      <c r="A33" s="191" t="s">
        <v>222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2437936</v>
      </c>
      <c r="K33" s="12">
        <f>SUM(K34+K35+K36+K37)</f>
        <v>3403593.8200000003</v>
      </c>
    </row>
    <row r="34" spans="1:11" ht="12.75">
      <c r="A34" s="191" t="s">
        <v>68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>
      <c r="A35" s="191" t="s">
        <v>67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2435485</v>
      </c>
      <c r="K35" s="13">
        <v>2222832.73</v>
      </c>
    </row>
    <row r="36" spans="1:11" ht="12.75">
      <c r="A36" s="191" t="s">
        <v>232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/>
      <c r="K36" s="13"/>
    </row>
    <row r="37" spans="1:11" ht="12.75">
      <c r="A37" s="191" t="s">
        <v>69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>
        <v>2451</v>
      </c>
      <c r="K37" s="13">
        <v>1180761.09</v>
      </c>
    </row>
    <row r="38" spans="1:11" ht="12.75">
      <c r="A38" s="191" t="s">
        <v>203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>
      <c r="A39" s="191" t="s">
        <v>204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>
      <c r="A40" s="191" t="s">
        <v>233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>
      <c r="A41" s="191" t="s">
        <v>234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>
      <c r="A42" s="191" t="s">
        <v>223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170620705</v>
      </c>
      <c r="K42" s="12">
        <f>SUM(K7+K27+K38+K40)</f>
        <v>184711390.29999998</v>
      </c>
    </row>
    <row r="43" spans="1:11" ht="12.75">
      <c r="A43" s="191" t="s">
        <v>224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171543413</v>
      </c>
      <c r="K43" s="12">
        <f>SUM(K10+K33+K39+K41)</f>
        <v>183575650.30000004</v>
      </c>
    </row>
    <row r="44" spans="1:11" ht="12.75">
      <c r="A44" s="191" t="s">
        <v>244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-922708</v>
      </c>
      <c r="K44" s="12">
        <f>SUM(K42-K43)</f>
        <v>1135739.9999999404</v>
      </c>
    </row>
    <row r="45" spans="1:11" ht="12.75">
      <c r="A45" s="194" t="s">
        <v>226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0</v>
      </c>
      <c r="K45" s="12">
        <v>1135740</v>
      </c>
    </row>
    <row r="46" spans="1:11" ht="12.75">
      <c r="A46" s="194" t="s">
        <v>227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922708</v>
      </c>
      <c r="K46" s="12"/>
    </row>
    <row r="47" spans="1:11" ht="12.75">
      <c r="A47" s="191" t="s">
        <v>225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/>
      <c r="K47" s="13"/>
    </row>
    <row r="48" spans="1:11" ht="12.75">
      <c r="A48" s="191" t="s">
        <v>245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-922708</v>
      </c>
      <c r="K48" s="12">
        <v>1135740</v>
      </c>
    </row>
    <row r="49" spans="1:11" ht="12.75">
      <c r="A49" s="194" t="s">
        <v>200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0</v>
      </c>
      <c r="K49" s="12">
        <v>1135740</v>
      </c>
    </row>
    <row r="50" spans="1:11" ht="12.75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>
        <f>IF(J48&lt;0,-J48,0)</f>
        <v>922708</v>
      </c>
      <c r="K50" s="18"/>
    </row>
    <row r="51" spans="1:11" ht="12.75">
      <c r="A51" s="177" t="s">
        <v>120</v>
      </c>
      <c r="B51" s="178"/>
      <c r="C51" s="178"/>
      <c r="D51" s="178"/>
      <c r="E51" s="178"/>
      <c r="F51" s="178"/>
      <c r="G51" s="178"/>
      <c r="H51" s="178"/>
      <c r="I51" s="226"/>
      <c r="J51" s="226"/>
      <c r="K51" s="227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183"/>
      <c r="J52" s="183"/>
      <c r="K52" s="184"/>
    </row>
    <row r="53" spans="1:11" ht="12.75">
      <c r="A53" s="220" t="s">
        <v>242</v>
      </c>
      <c r="B53" s="221"/>
      <c r="C53" s="221"/>
      <c r="D53" s="221"/>
      <c r="E53" s="221"/>
      <c r="F53" s="221"/>
      <c r="G53" s="221"/>
      <c r="H53" s="222"/>
      <c r="I53" s="4">
        <v>155</v>
      </c>
      <c r="J53" s="13"/>
      <c r="K53" s="13"/>
    </row>
    <row r="54" spans="1:11" ht="12.75">
      <c r="A54" s="220" t="s">
        <v>243</v>
      </c>
      <c r="B54" s="221"/>
      <c r="C54" s="221"/>
      <c r="D54" s="221"/>
      <c r="E54" s="221"/>
      <c r="F54" s="221"/>
      <c r="G54" s="221"/>
      <c r="H54" s="222"/>
      <c r="I54" s="4">
        <v>156</v>
      </c>
      <c r="J54" s="14"/>
      <c r="K54" s="14"/>
    </row>
    <row r="55" spans="1:11" ht="12.75">
      <c r="A55" s="177" t="s">
        <v>197</v>
      </c>
      <c r="B55" s="178"/>
      <c r="C55" s="178"/>
      <c r="D55" s="178"/>
      <c r="E55" s="178"/>
      <c r="F55" s="178"/>
      <c r="G55" s="178"/>
      <c r="H55" s="178"/>
      <c r="I55" s="226"/>
      <c r="J55" s="226"/>
      <c r="K55" s="227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202"/>
      <c r="I56" s="21">
        <v>157</v>
      </c>
      <c r="J56" s="11">
        <v>-922708</v>
      </c>
      <c r="K56" s="11">
        <v>1135740</v>
      </c>
    </row>
    <row r="57" spans="1:11" ht="12.75">
      <c r="A57" s="191" t="s">
        <v>229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1" t="s">
        <v>236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/>
      <c r="K58" s="13"/>
    </row>
    <row r="59" spans="1:11" ht="12.75">
      <c r="A59" s="191" t="s">
        <v>237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>
      <c r="A60" s="191" t="s">
        <v>45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/>
      <c r="K60" s="13"/>
    </row>
    <row r="61" spans="1:11" ht="12.75">
      <c r="A61" s="191" t="s">
        <v>238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>
      <c r="A62" s="191" t="s">
        <v>239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>
      <c r="A63" s="191" t="s">
        <v>240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>
      <c r="A64" s="191" t="s">
        <v>241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>
      <c r="A65" s="191" t="s">
        <v>230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/>
      <c r="K65" s="13"/>
    </row>
    <row r="66" spans="1:11" ht="12.75">
      <c r="A66" s="191" t="s">
        <v>201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1" t="s">
        <v>202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8">
        <f>J56+J66</f>
        <v>-922708</v>
      </c>
      <c r="K67" s="18">
        <f>K56+K66</f>
        <v>1135740</v>
      </c>
    </row>
    <row r="68" spans="1:11" ht="12.75">
      <c r="A68" s="177" t="s">
        <v>196</v>
      </c>
      <c r="B68" s="178"/>
      <c r="C68" s="178"/>
      <c r="D68" s="178"/>
      <c r="E68" s="178"/>
      <c r="F68" s="178"/>
      <c r="G68" s="178"/>
      <c r="H68" s="178"/>
      <c r="I68" s="226"/>
      <c r="J68" s="226"/>
      <c r="K68" s="227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183"/>
      <c r="J69" s="183"/>
      <c r="K69" s="184"/>
    </row>
    <row r="70" spans="1:11" ht="12.75">
      <c r="A70" s="220" t="s">
        <v>242</v>
      </c>
      <c r="B70" s="221"/>
      <c r="C70" s="221"/>
      <c r="D70" s="221"/>
      <c r="E70" s="221"/>
      <c r="F70" s="221"/>
      <c r="G70" s="221"/>
      <c r="H70" s="222"/>
      <c r="I70" s="4">
        <v>169</v>
      </c>
      <c r="J70" s="13"/>
      <c r="K70" s="13"/>
    </row>
    <row r="71" spans="1:11" ht="12.75">
      <c r="A71" s="223" t="s">
        <v>243</v>
      </c>
      <c r="B71" s="224"/>
      <c r="C71" s="224"/>
      <c r="D71" s="224"/>
      <c r="E71" s="224"/>
      <c r="F71" s="224"/>
      <c r="G71" s="224"/>
      <c r="H71" s="225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110" zoomScaleSheetLayoutView="110" zoomScalePageLayoutView="0" workbookViewId="0" topLeftCell="A1">
      <selection activeCell="M10" sqref="M10"/>
    </sheetView>
  </sheetViews>
  <sheetFormatPr defaultColWidth="9.140625" defaultRowHeight="12.75"/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205"/>
    </row>
    <row r="2" spans="1:11" ht="12.75">
      <c r="A2" s="243" t="s">
        <v>342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5" t="s">
        <v>343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2.5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35" t="s">
        <v>162</v>
      </c>
      <c r="B7" s="236"/>
      <c r="C7" s="236"/>
      <c r="D7" s="236"/>
      <c r="E7" s="236"/>
      <c r="F7" s="236"/>
      <c r="G7" s="236"/>
      <c r="H7" s="236"/>
      <c r="I7" s="237"/>
      <c r="J7" s="237"/>
      <c r="K7" s="238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8">
        <v>-922708</v>
      </c>
      <c r="K8" s="13">
        <v>1135740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8">
        <v>11289528</v>
      </c>
      <c r="K9" s="13">
        <v>10056551.36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8">
        <v>6254394</v>
      </c>
      <c r="K10" s="13"/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>
        <v>1325382.58</v>
      </c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8"/>
      <c r="K13" s="13">
        <v>876723.02</v>
      </c>
    </row>
    <row r="14" spans="1:11" ht="12.75">
      <c r="A14" s="191" t="s">
        <v>163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16621214</v>
      </c>
      <c r="K14" s="12">
        <f>SUM(K8:K13)</f>
        <v>13394396.959999999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>
        <v>6491535.38</v>
      </c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8">
        <v>2634933</v>
      </c>
      <c r="K16" s="13">
        <v>3948572.38</v>
      </c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>
        <v>468670</v>
      </c>
      <c r="K17" s="13"/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>
        <v>2542118</v>
      </c>
      <c r="K18" s="13">
        <v>755177.44</v>
      </c>
    </row>
    <row r="19" spans="1:11" ht="12.75">
      <c r="A19" s="191" t="s">
        <v>164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5645721</v>
      </c>
      <c r="K19" s="12">
        <f>SUM(K15:K18)</f>
        <v>11195285.2</v>
      </c>
    </row>
    <row r="20" spans="1:11" ht="12.75">
      <c r="A20" s="191" t="s">
        <v>36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10975493</v>
      </c>
      <c r="K20" s="12">
        <f>IF(K14&gt;K19,K14-K19,0)</f>
        <v>2199111.76</v>
      </c>
    </row>
    <row r="21" spans="1:11" ht="12.75">
      <c r="A21" s="191" t="s">
        <v>37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5" t="s">
        <v>165</v>
      </c>
      <c r="B22" s="236"/>
      <c r="C22" s="236"/>
      <c r="D22" s="236"/>
      <c r="E22" s="236"/>
      <c r="F22" s="236"/>
      <c r="G22" s="236"/>
      <c r="H22" s="236"/>
      <c r="I22" s="237"/>
      <c r="J22" s="237"/>
      <c r="K22" s="238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8">
        <v>484384</v>
      </c>
      <c r="K23" s="13">
        <v>1561509</v>
      </c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>
        <v>54589</v>
      </c>
      <c r="K25" s="13">
        <v>60419</v>
      </c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>
        <v>316584</v>
      </c>
      <c r="K27" s="13"/>
    </row>
    <row r="28" spans="1:11" ht="12.75">
      <c r="A28" s="191" t="s">
        <v>174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855557</v>
      </c>
      <c r="K28" s="12">
        <f>SUM(K23:K27)</f>
        <v>1621928</v>
      </c>
    </row>
    <row r="29" spans="1:15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8">
        <v>8510242</v>
      </c>
      <c r="K29" s="13">
        <v>12671793</v>
      </c>
      <c r="O29" s="82" t="s">
        <v>341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>
        <v>1639982</v>
      </c>
    </row>
    <row r="32" spans="1:11" ht="12.75">
      <c r="A32" s="191" t="s">
        <v>5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8510242</v>
      </c>
      <c r="K32" s="12">
        <f>SUM(K29:K31)</f>
        <v>14311775</v>
      </c>
    </row>
    <row r="33" spans="1:11" ht="12.75">
      <c r="A33" s="191" t="s">
        <v>38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1" t="s">
        <v>39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7654685</v>
      </c>
      <c r="K34" s="12">
        <f>IF(K32&gt;K28,K32-K28,0)</f>
        <v>12689847</v>
      </c>
    </row>
    <row r="35" spans="1:11" ht="12.75">
      <c r="A35" s="235" t="s">
        <v>166</v>
      </c>
      <c r="B35" s="236"/>
      <c r="C35" s="236"/>
      <c r="D35" s="236"/>
      <c r="E35" s="236"/>
      <c r="F35" s="236"/>
      <c r="G35" s="236"/>
      <c r="H35" s="236"/>
      <c r="I35" s="237"/>
      <c r="J35" s="237"/>
      <c r="K35" s="238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/>
      <c r="K36" s="13"/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>
        <v>7742605</v>
      </c>
      <c r="K37" s="13">
        <v>24395139.58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>
        <v>463154</v>
      </c>
    </row>
    <row r="39" spans="1:11" ht="12.75">
      <c r="A39" s="191" t="s">
        <v>70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7742605</v>
      </c>
      <c r="K39" s="12">
        <f>SUM(K36:K38)</f>
        <v>24858293.58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8">
        <v>8180717</v>
      </c>
      <c r="K40" s="13">
        <v>8775069.95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>
        <v>2818754</v>
      </c>
      <c r="K42" s="13">
        <v>1430950.97</v>
      </c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>
        <v>32000</v>
      </c>
      <c r="K44" s="13">
        <v>2138422</v>
      </c>
    </row>
    <row r="45" spans="1:11" ht="12.75">
      <c r="A45" s="191" t="s">
        <v>71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11031471</v>
      </c>
      <c r="K45" s="12">
        <f>SUM(K40:K44)</f>
        <v>12344442.92</v>
      </c>
    </row>
    <row r="46" spans="1:11" ht="12.75">
      <c r="A46" s="191" t="s">
        <v>17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0</v>
      </c>
      <c r="K46" s="12">
        <f>IF(K39&gt;K45,K39-K45,0)</f>
        <v>12513850.659999998</v>
      </c>
    </row>
    <row r="47" spans="1:11" ht="12.75">
      <c r="A47" s="191" t="s">
        <v>18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3288866</v>
      </c>
      <c r="K47" s="12">
        <f>IF(K45&gt;K39,K45-K39,0)</f>
        <v>0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IF(J20-J21+J33-J34+J46-J47&gt;0,J20-J21+J33-J34+J46-J47,0)</f>
        <v>31942</v>
      </c>
      <c r="K48" s="12">
        <f>IF(K20-K21+K33-K34+K46-K47&gt;0,K20-K21+K33-K34+K46-K47,0)</f>
        <v>2023115.419999998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8">
        <v>724010</v>
      </c>
      <c r="K50" s="13">
        <v>755952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>
        <v>31942</v>
      </c>
      <c r="K51" s="13">
        <v>2023114.86</v>
      </c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/>
      <c r="K52" s="13"/>
    </row>
    <row r="53" spans="1:11" ht="12.75">
      <c r="A53" s="188" t="s">
        <v>184</v>
      </c>
      <c r="B53" s="189"/>
      <c r="C53" s="189"/>
      <c r="D53" s="189"/>
      <c r="E53" s="189"/>
      <c r="F53" s="189"/>
      <c r="G53" s="189"/>
      <c r="H53" s="189"/>
      <c r="I53" s="7">
        <v>44</v>
      </c>
      <c r="J53" s="10">
        <v>755952</v>
      </c>
      <c r="K53" s="18">
        <f>K50+K51-K52</f>
        <v>2779066.8600000003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2.5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35" t="s">
        <v>162</v>
      </c>
      <c r="B7" s="236"/>
      <c r="C7" s="236"/>
      <c r="D7" s="236"/>
      <c r="E7" s="236"/>
      <c r="F7" s="236"/>
      <c r="G7" s="236"/>
      <c r="H7" s="236"/>
      <c r="I7" s="237"/>
      <c r="J7" s="237"/>
      <c r="K7" s="238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191" t="s">
        <v>206</v>
      </c>
      <c r="B13" s="192"/>
      <c r="C13" s="192"/>
      <c r="D13" s="192"/>
      <c r="E13" s="192"/>
      <c r="F13" s="192"/>
      <c r="G13" s="192"/>
      <c r="H13" s="19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191" t="s">
        <v>47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1" t="s">
        <v>111</v>
      </c>
      <c r="B21" s="250"/>
      <c r="C21" s="250"/>
      <c r="D21" s="250"/>
      <c r="E21" s="250"/>
      <c r="F21" s="250"/>
      <c r="G21" s="250"/>
      <c r="H21" s="25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7" t="s">
        <v>112</v>
      </c>
      <c r="B22" s="252"/>
      <c r="C22" s="252"/>
      <c r="D22" s="252"/>
      <c r="E22" s="252"/>
      <c r="F22" s="252"/>
      <c r="G22" s="252"/>
      <c r="H22" s="25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5" t="s">
        <v>165</v>
      </c>
      <c r="B23" s="236"/>
      <c r="C23" s="236"/>
      <c r="D23" s="236"/>
      <c r="E23" s="236"/>
      <c r="F23" s="236"/>
      <c r="G23" s="236"/>
      <c r="H23" s="236"/>
      <c r="I23" s="237"/>
      <c r="J23" s="237"/>
      <c r="K23" s="238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191" t="s">
        <v>119</v>
      </c>
      <c r="B29" s="192"/>
      <c r="C29" s="192"/>
      <c r="D29" s="192"/>
      <c r="E29" s="192"/>
      <c r="F29" s="192"/>
      <c r="G29" s="192"/>
      <c r="H29" s="19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191" t="s">
        <v>50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1" t="s">
        <v>113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1" t="s">
        <v>114</v>
      </c>
      <c r="B35" s="192"/>
      <c r="C35" s="192"/>
      <c r="D35" s="192"/>
      <c r="E35" s="192"/>
      <c r="F35" s="192"/>
      <c r="G35" s="192"/>
      <c r="H35" s="19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5" t="s">
        <v>166</v>
      </c>
      <c r="B36" s="236"/>
      <c r="C36" s="236"/>
      <c r="D36" s="236"/>
      <c r="E36" s="236"/>
      <c r="F36" s="236"/>
      <c r="G36" s="236"/>
      <c r="H36" s="236"/>
      <c r="I36" s="237">
        <v>0</v>
      </c>
      <c r="J36" s="237"/>
      <c r="K36" s="238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191" t="s">
        <v>51</v>
      </c>
      <c r="B40" s="192"/>
      <c r="C40" s="192"/>
      <c r="D40" s="192"/>
      <c r="E40" s="192"/>
      <c r="F40" s="192"/>
      <c r="G40" s="192"/>
      <c r="H40" s="19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191" t="s">
        <v>154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1" t="s">
        <v>168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1" t="s">
        <v>169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1" t="s">
        <v>155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1" t="s">
        <v>15</v>
      </c>
      <c r="B50" s="192"/>
      <c r="C50" s="192"/>
      <c r="D50" s="192"/>
      <c r="E50" s="192"/>
      <c r="F50" s="192"/>
      <c r="G50" s="192"/>
      <c r="H50" s="19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1" t="s">
        <v>167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/>
      <c r="K51" s="13"/>
    </row>
    <row r="52" spans="1:11" ht="12.75">
      <c r="A52" s="191" t="s">
        <v>182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/>
    </row>
    <row r="53" spans="1:11" ht="12.75">
      <c r="A53" s="191" t="s">
        <v>183</v>
      </c>
      <c r="B53" s="192"/>
      <c r="C53" s="192"/>
      <c r="D53" s="192"/>
      <c r="E53" s="192"/>
      <c r="F53" s="192"/>
      <c r="G53" s="192"/>
      <c r="H53" s="192"/>
      <c r="I53" s="4">
        <v>44</v>
      </c>
      <c r="J53" s="8"/>
      <c r="K53" s="13"/>
    </row>
    <row r="54" spans="1:11" ht="12.75">
      <c r="A54" s="197" t="s">
        <v>184</v>
      </c>
      <c r="B54" s="198"/>
      <c r="C54" s="198"/>
      <c r="D54" s="198"/>
      <c r="E54" s="198"/>
      <c r="F54" s="198"/>
      <c r="G54" s="198"/>
      <c r="H54" s="19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Q20" sqref="Q2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0" t="s">
        <v>292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97"/>
    </row>
    <row r="2" spans="1:12" ht="15">
      <c r="A2" s="95"/>
      <c r="B2" s="96"/>
      <c r="C2" s="257" t="s">
        <v>293</v>
      </c>
      <c r="D2" s="257"/>
      <c r="E2" s="100">
        <v>42736</v>
      </c>
      <c r="F2" s="99" t="s">
        <v>258</v>
      </c>
      <c r="G2" s="258">
        <v>43100</v>
      </c>
      <c r="H2" s="259"/>
      <c r="I2" s="96"/>
      <c r="J2" s="96"/>
      <c r="K2" s="96"/>
      <c r="L2" s="101"/>
    </row>
    <row r="3" spans="1:11" ht="22.5" thickBot="1">
      <c r="A3" s="260" t="s">
        <v>61</v>
      </c>
      <c r="B3" s="260"/>
      <c r="C3" s="260"/>
      <c r="D3" s="260"/>
      <c r="E3" s="260"/>
      <c r="F3" s="260"/>
      <c r="G3" s="260"/>
      <c r="H3" s="260"/>
      <c r="I3" s="102" t="s">
        <v>316</v>
      </c>
      <c r="J3" s="103" t="s">
        <v>156</v>
      </c>
      <c r="K3" s="103" t="s">
        <v>157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105">
        <v>2</v>
      </c>
      <c r="J4" s="104" t="s">
        <v>294</v>
      </c>
      <c r="K4" s="104" t="s">
        <v>295</v>
      </c>
    </row>
    <row r="5" spans="1:11" ht="12.75">
      <c r="A5" s="255" t="s">
        <v>296</v>
      </c>
      <c r="B5" s="256"/>
      <c r="C5" s="256"/>
      <c r="D5" s="256"/>
      <c r="E5" s="256"/>
      <c r="F5" s="256"/>
      <c r="G5" s="256"/>
      <c r="H5" s="256"/>
      <c r="I5" s="106">
        <v>1</v>
      </c>
      <c r="J5" s="107">
        <v>113504000</v>
      </c>
      <c r="K5" s="107">
        <v>113504000</v>
      </c>
    </row>
    <row r="6" spans="1:11" ht="12.75">
      <c r="A6" s="255" t="s">
        <v>297</v>
      </c>
      <c r="B6" s="256"/>
      <c r="C6" s="256"/>
      <c r="D6" s="256"/>
      <c r="E6" s="256"/>
      <c r="F6" s="256"/>
      <c r="G6" s="256"/>
      <c r="H6" s="256"/>
      <c r="I6" s="106">
        <v>2</v>
      </c>
      <c r="J6" s="108">
        <v>5385620</v>
      </c>
      <c r="K6" s="108">
        <v>5385620</v>
      </c>
    </row>
    <row r="7" spans="1:11" ht="12.75">
      <c r="A7" s="255" t="s">
        <v>298</v>
      </c>
      <c r="B7" s="256"/>
      <c r="C7" s="256"/>
      <c r="D7" s="256"/>
      <c r="E7" s="256"/>
      <c r="F7" s="256"/>
      <c r="G7" s="256"/>
      <c r="H7" s="256"/>
      <c r="I7" s="106">
        <v>3</v>
      </c>
      <c r="J7" s="108">
        <v>7521201</v>
      </c>
      <c r="K7" s="108">
        <v>7521201</v>
      </c>
    </row>
    <row r="8" spans="1:11" ht="12.75">
      <c r="A8" s="255" t="s">
        <v>299</v>
      </c>
      <c r="B8" s="256"/>
      <c r="C8" s="256"/>
      <c r="D8" s="256"/>
      <c r="E8" s="256"/>
      <c r="F8" s="256"/>
      <c r="G8" s="256"/>
      <c r="H8" s="256"/>
      <c r="I8" s="106">
        <v>4</v>
      </c>
      <c r="J8" s="108">
        <v>-31883425</v>
      </c>
      <c r="K8" s="108">
        <v>-32806132.92</v>
      </c>
    </row>
    <row r="9" spans="1:11" ht="12.75">
      <c r="A9" s="255" t="s">
        <v>300</v>
      </c>
      <c r="B9" s="256"/>
      <c r="C9" s="256"/>
      <c r="D9" s="256"/>
      <c r="E9" s="256"/>
      <c r="F9" s="256"/>
      <c r="G9" s="256"/>
      <c r="H9" s="256"/>
      <c r="I9" s="106">
        <v>5</v>
      </c>
      <c r="J9" s="108">
        <v>-922708</v>
      </c>
      <c r="K9" s="108">
        <v>1135740</v>
      </c>
    </row>
    <row r="10" spans="1:11" ht="12.75">
      <c r="A10" s="255" t="s">
        <v>301</v>
      </c>
      <c r="B10" s="256"/>
      <c r="C10" s="256"/>
      <c r="D10" s="256"/>
      <c r="E10" s="256"/>
      <c r="F10" s="256"/>
      <c r="G10" s="256"/>
      <c r="H10" s="256"/>
      <c r="I10" s="106">
        <v>6</v>
      </c>
      <c r="J10" s="108"/>
      <c r="K10" s="108"/>
    </row>
    <row r="11" spans="1:11" ht="12.75">
      <c r="A11" s="255" t="s">
        <v>302</v>
      </c>
      <c r="B11" s="256"/>
      <c r="C11" s="256"/>
      <c r="D11" s="256"/>
      <c r="E11" s="256"/>
      <c r="F11" s="256"/>
      <c r="G11" s="256"/>
      <c r="H11" s="256"/>
      <c r="I11" s="106">
        <v>7</v>
      </c>
      <c r="J11" s="108"/>
      <c r="K11" s="108"/>
    </row>
    <row r="12" spans="1:11" ht="12.75">
      <c r="A12" s="255" t="s">
        <v>303</v>
      </c>
      <c r="B12" s="256"/>
      <c r="C12" s="256"/>
      <c r="D12" s="256"/>
      <c r="E12" s="256"/>
      <c r="F12" s="256"/>
      <c r="G12" s="256"/>
      <c r="H12" s="256"/>
      <c r="I12" s="106">
        <v>8</v>
      </c>
      <c r="J12" s="108"/>
      <c r="K12" s="108"/>
    </row>
    <row r="13" spans="1:11" ht="12.75">
      <c r="A13" s="255" t="s">
        <v>304</v>
      </c>
      <c r="B13" s="256"/>
      <c r="C13" s="256"/>
      <c r="D13" s="256"/>
      <c r="E13" s="256"/>
      <c r="F13" s="256"/>
      <c r="G13" s="256"/>
      <c r="H13" s="256"/>
      <c r="I13" s="106">
        <v>9</v>
      </c>
      <c r="J13" s="108"/>
      <c r="K13" s="108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6">
        <v>10</v>
      </c>
      <c r="J14" s="109">
        <f>SUM(J5:J13)</f>
        <v>93604688</v>
      </c>
      <c r="K14" s="109">
        <f>SUM(K5:K13)</f>
        <v>94740428.08</v>
      </c>
    </row>
    <row r="15" spans="1:11" ht="12.75">
      <c r="A15" s="255" t="s">
        <v>306</v>
      </c>
      <c r="B15" s="256"/>
      <c r="C15" s="256"/>
      <c r="D15" s="256"/>
      <c r="E15" s="256"/>
      <c r="F15" s="256"/>
      <c r="G15" s="256"/>
      <c r="H15" s="256"/>
      <c r="I15" s="106">
        <v>11</v>
      </c>
      <c r="J15" s="108"/>
      <c r="K15" s="108"/>
    </row>
    <row r="16" spans="1:11" ht="12.75">
      <c r="A16" s="255" t="s">
        <v>307</v>
      </c>
      <c r="B16" s="256"/>
      <c r="C16" s="256"/>
      <c r="D16" s="256"/>
      <c r="E16" s="256"/>
      <c r="F16" s="256"/>
      <c r="G16" s="256"/>
      <c r="H16" s="256"/>
      <c r="I16" s="106">
        <v>12</v>
      </c>
      <c r="J16" s="108"/>
      <c r="K16" s="108"/>
    </row>
    <row r="17" spans="1:11" ht="12.75">
      <c r="A17" s="255" t="s">
        <v>308</v>
      </c>
      <c r="B17" s="256"/>
      <c r="C17" s="256"/>
      <c r="D17" s="256"/>
      <c r="E17" s="256"/>
      <c r="F17" s="256"/>
      <c r="G17" s="256"/>
      <c r="H17" s="256"/>
      <c r="I17" s="106">
        <v>13</v>
      </c>
      <c r="J17" s="108"/>
      <c r="K17" s="108"/>
    </row>
    <row r="18" spans="1:11" ht="12.75">
      <c r="A18" s="255" t="s">
        <v>309</v>
      </c>
      <c r="B18" s="256"/>
      <c r="C18" s="256"/>
      <c r="D18" s="256"/>
      <c r="E18" s="256"/>
      <c r="F18" s="256"/>
      <c r="G18" s="256"/>
      <c r="H18" s="256"/>
      <c r="I18" s="106">
        <v>14</v>
      </c>
      <c r="J18" s="108"/>
      <c r="K18" s="108"/>
    </row>
    <row r="19" spans="1:11" ht="12.75">
      <c r="A19" s="255" t="s">
        <v>310</v>
      </c>
      <c r="B19" s="256"/>
      <c r="C19" s="256"/>
      <c r="D19" s="256"/>
      <c r="E19" s="256"/>
      <c r="F19" s="256"/>
      <c r="G19" s="256"/>
      <c r="H19" s="256"/>
      <c r="I19" s="106">
        <v>15</v>
      </c>
      <c r="J19" s="108"/>
      <c r="K19" s="108"/>
    </row>
    <row r="20" spans="1:11" ht="12.75">
      <c r="A20" s="255" t="s">
        <v>311</v>
      </c>
      <c r="B20" s="256"/>
      <c r="C20" s="256"/>
      <c r="D20" s="256"/>
      <c r="E20" s="256"/>
      <c r="F20" s="256"/>
      <c r="G20" s="256"/>
      <c r="H20" s="256"/>
      <c r="I20" s="106">
        <v>16</v>
      </c>
      <c r="J20" s="108"/>
      <c r="K20" s="108"/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2" t="s">
        <v>313</v>
      </c>
      <c r="B23" s="263"/>
      <c r="C23" s="263"/>
      <c r="D23" s="263"/>
      <c r="E23" s="263"/>
      <c r="F23" s="263"/>
      <c r="G23" s="263"/>
      <c r="H23" s="263"/>
      <c r="I23" s="111">
        <v>18</v>
      </c>
      <c r="J23" s="107"/>
      <c r="K23" s="107"/>
    </row>
    <row r="24" spans="1:11" ht="23.25" customHeight="1">
      <c r="A24" s="264" t="s">
        <v>314</v>
      </c>
      <c r="B24" s="265"/>
      <c r="C24" s="265"/>
      <c r="D24" s="265"/>
      <c r="E24" s="265"/>
      <c r="F24" s="265"/>
      <c r="G24" s="265"/>
      <c r="H24" s="265"/>
      <c r="I24" s="112">
        <v>19</v>
      </c>
      <c r="J24" s="110"/>
      <c r="K24" s="110"/>
    </row>
    <row r="25" spans="1:11" ht="30" customHeight="1">
      <c r="A25" s="268" t="s">
        <v>315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6" t="s">
        <v>291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7" t="s">
        <v>322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Darinka Fištrek</cp:lastModifiedBy>
  <cp:lastPrinted>2011-03-28T11:17:39Z</cp:lastPrinted>
  <dcterms:created xsi:type="dcterms:W3CDTF">2008-10-17T11:51:54Z</dcterms:created>
  <dcterms:modified xsi:type="dcterms:W3CDTF">2018-03-12T09:14:16Z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