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576" windowHeight="10896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<sst xmlns="http://schemas.openxmlformats.org/spreadsheetml/2006/main" count="400" uniqueCount="349">
  <si>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</si>
  <si>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</si>
  <si>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</si>
  <si>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</si>
  <si>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</si>
  <si>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</si>
  <si>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</si>
  <si>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</si>
  <si>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</si>
  <si>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</si>
  <si>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</si>
  <si>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</si>
  <si>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</si>
  <si>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</si>
  <si>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</si>
  <si>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</si>
  <si>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</si>
  <si>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</si>
  <si>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</si>
  <si>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</si>
  <si>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</si>
  <si>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</si>
  <si>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</si>
  <si>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</si>
  <si>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</si>
  <si>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</si>
  <si>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</si>
  <si>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</si>
  <si>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</si>
  <si>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</si>
  <si>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</si>
  <si>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</si>
  <si>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</si>
  <si>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</si>
  <si>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</si>
  <si>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</si>
  <si>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</si>
  <si>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</si>
  <si>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</si>
  <si>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</si>
  <si>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</si>
  <si>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</si>
  <si>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</si>
  <si>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</si>
  <si>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</si>
  <si>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</si>
  <si>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</si>
  <si>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</si>
  <si>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</si>
  <si>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</si>
  <si>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</si>
  <si>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</si>
  <si>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</si>
  <si>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</si>
  <si>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</si>
  <si>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</si>
  <si>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</si>
  <si>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</si>
  <si>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</si>
  <si>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</si>
  <si>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</si>
  <si>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</si>
  <si>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</si>
  <si>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</si>
  <si>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</si>
  <si>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</si>
  <si>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</si>
  <si>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</si>
  <si>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</si>
  <si>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</si>
  <si>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</si>
  <si>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</si>
  <si>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</si>
  <si>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</si>
  <si>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</si>
  <si>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</si>
  <si>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</si>
  <si>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</si>
  <si>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</si>
  <si>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</si>
  <si>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</si>
  <si>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</si>
  <si>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</si>
  <si>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</si>
  <si>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</si>
  <si>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</si>
  <si>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</si>
  <si>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</si>
  <si>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</si>
  <si>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</si>
  <si>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</si>
  <si>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</si>
  <si>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</si>
  <si>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</si>
  <si>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</si>
  <si>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</si>
  <si>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</si>
  <si>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</si>
  <si>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</si>
  <si>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</si>
  <si>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</si>
  <si>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</si>
  <si>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</si>
  <si>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</si>
  <si>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</si>
  <si>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</si>
  <si>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</si>
  <si>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</si>
  <si>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</si>
  <si>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</si>
  <si>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</si>
  <si>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</si>
  <si>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</si>
  <si>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</si>
  <si>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</si>
  <si>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</si>
  <si>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</si>
  <si>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</si>
  <si>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</si>
  <si>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</si>
  <si>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</si>
  <si>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</si>
  <si>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</si>
  <si>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</si>
  <si>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</si>
  <si>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</si>
  <si>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</si>
  <si>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</si>
  <si>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</si>
  <si>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</si>
  <si>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</si>
  <si>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</si>
  <si>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</si>
  <si>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</si>
  <si>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</si>
  <si>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</si>
  <si>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</si>
  <si>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</si>
  <si>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</si>
  <si>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</si>
  <si>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</si>
  <si>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</si>
  <si>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</si>
  <si>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</si>
  <si>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</si>
  <si>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</si>
  <si>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</si>
  <si>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</si>
  <si>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</si>
  <si>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</si>
  <si>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</si>
  <si>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</si>
  <si>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</si>
  <si>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</si>
  <si>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</si>
  <si>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</si>
  <si>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</si>
  <si>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</si>
  <si>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</si>
  <si>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</si>
  <si>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</si>
  <si>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</si>
  <si>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</si>
  <si>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</si>
  <si>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</si>
  <si>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</si>
  <si>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</si>
  <si>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</si>
  <si>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</si>
  <si>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</si>
  <si>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</si>
  <si>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</si>
  <si>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</si>
  <si>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</si>
  <si>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</si>
  <si>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</si>
  <si>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</si>
  <si>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</si>
  <si>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</si>
  <si>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</si>
  <si>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</si>
  <si>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</si>
  <si>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</si>
  <si>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</si>
  <si>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</si>
  <si>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</si>
  <si>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</si>
  <si>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</si>
  <si>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</si>
  <si>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</si>
  <si>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</si>
  <si>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</si>
  <si>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</si>
  <si>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</si>
  <si>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</si>
  <si>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</si>
  <si>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</si>
  <si>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</si>
  <si>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</si>
  <si>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</si>
  <si>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</si>
  <si>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</si>
  <si>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</si>
  <si>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</si>
  <si>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</si>
  <si>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</si>
  <si>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</si>
  <si>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</si>
  <si>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</si>
  <si>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</si>
  <si>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</si>
  <si>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</si>
  <si>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</si>
  <si>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</si>
  <si>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</si>
  <si>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</si>
  <si>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</si>
  <si>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</si>
  <si>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</si>
  <si>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</si>
  <si>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</si>
  <si>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</si>
  <si>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</si>
  <si>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</si>
  <si>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</si>
  <si>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</si>
  <si>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</si>
  <si>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</si>
  <si>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</si>
  <si>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</si>
  <si>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</si>
  <si>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</si>
  <si>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</si>
  <si>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</si>
  <si>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</si>
  <si>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</si>
  <si>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</si>
  <si>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</si>
  <si>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</si>
  <si>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</si>
  <si>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</si>
  <si>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</si>
  <si>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</si>
  <si>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</si>
  <si>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</si>
  <si>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</si>
  <si>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</si>
  <si>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</si>
  <si>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</si>
  <si>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</si>
  <si>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</si>
  <si>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</si>
  <si>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</si>
  <si>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</si>
  <si>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</si>
  <si>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</si>
  <si>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</si>
  <si>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</si>
  <si>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</si>
  <si>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</si>
  <si>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</si>
  <si>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</si>
  <si>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</si>
  <si>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</si>
  <si>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</si>
  <si>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</si>
  <si>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</si>
  <si>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</si>
  <si>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</si>
  <si>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</si>
  <si>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</si>
  <si>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</si>
  <si>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</si>
  <si>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</si>
  <si>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</si>
  <si>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</si>
  <si>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</si>
  <si>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</si>
  <si>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</si>
  <si>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</si>
  <si>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</si>
  <si>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</si>
  <si>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</si>
  <si>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</si>
  <si>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</si>
  <si>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</si>
  <si>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</si>
  <si>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</si>
  <si>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</si>
  <si>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</si>
  <si>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</si>
  <si>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</si>
  <si>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</si>
  <si>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</si>
  <si>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</si>
  <si>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</si>
  <si>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</si>
  <si>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</si>
  <si>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</si>
  <si>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</si>
  <si>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</si>
  <si>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</si>
  <si>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</si>
  <si>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</si>
  <si>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</si>
  <si>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</si>
  <si>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</si>
  <si>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</si>
  <si>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</si>
  <si>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</si>
  <si>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</si>
  <si>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</si>
  <si>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</si>
  <si>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</si>
  <si>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</si>
  <si>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</si>
  <si>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</si>
  <si>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</si>
  <si>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</si>
  <si>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</si>
  <si>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</si>
  <si>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</si>
  <si>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</si>
  <si>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</si>
  <si>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</si>
  <si>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</si>
  <si>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</si>
  <si>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</si>
  <si>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</si>
  <si>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</si>
  <si>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</si>
  <si>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</si>
  <si>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</si>
  <si>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PREHRANA TRGOVINA D.D.</t>
  </si>
  <si>
    <t>ZAGREB,UTINJSKA 48</t>
  </si>
  <si>
    <t>03277607</t>
  </si>
  <si>
    <t>DESORTIS</t>
  </si>
  <si>
    <t>ZAGREB,NOVA CESTA 93</t>
  </si>
  <si>
    <t>01848160</t>
  </si>
  <si>
    <t>DARINKA FIŠTREK</t>
  </si>
  <si>
    <t>013688418</t>
  </si>
  <si>
    <t>013822384</t>
  </si>
  <si>
    <t>darinka.fistrek@klara.hr</t>
  </si>
  <si>
    <t>PETAR THUR</t>
  </si>
  <si>
    <t>1071</t>
  </si>
  <si>
    <t>stanje na dan 31.12.2017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</si>
  <si>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</si>
  <si>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01.01.2017. do 31.12.2017.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</si>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</sst>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9">
      <selection activeCell="F26" sqref="F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10020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328</v>
      </c>
      <c r="E24" s="132"/>
      <c r="F24" s="132"/>
      <c r="G24" s="133"/>
      <c r="H24" s="38" t="s">
        <v>270</v>
      </c>
      <c r="I24" s="48"/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344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3" t="s">
        <v>274</v>
      </c>
      <c r="B28" s="144"/>
      <c r="C28" s="145"/>
      <c r="D28" s="145"/>
      <c r="E28" s="146" t="s">
        <v>275</v>
      </c>
      <c r="F28" s="147"/>
      <c r="G28" s="147"/>
      <c r="H28" s="148" t="s">
        <v>276</v>
      </c>
      <c r="I28" s="14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1" t="s">
        <v>333</v>
      </c>
      <c r="B30" s="132"/>
      <c r="C30" s="132"/>
      <c r="D30" s="133"/>
      <c r="E30" s="131" t="s">
        <v>334</v>
      </c>
      <c r="F30" s="132"/>
      <c r="G30" s="132"/>
      <c r="H30" s="121" t="s">
        <v>335</v>
      </c>
      <c r="I30" s="122"/>
      <c r="J30" s="22"/>
      <c r="K30" s="22"/>
      <c r="L30" s="22"/>
    </row>
    <row r="31" spans="1:12" ht="12.75">
      <c r="A31" s="42"/>
      <c r="B31" s="42"/>
      <c r="C31" s="66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31" t="s">
        <v>336</v>
      </c>
      <c r="B32" s="132"/>
      <c r="C32" s="132"/>
      <c r="D32" s="133"/>
      <c r="E32" s="131" t="s">
        <v>337</v>
      </c>
      <c r="F32" s="132"/>
      <c r="G32" s="132"/>
      <c r="H32" s="121" t="s">
        <v>338</v>
      </c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1"/>
      <c r="B34" s="152"/>
      <c r="C34" s="152"/>
      <c r="D34" s="153"/>
      <c r="E34" s="151"/>
      <c r="F34" s="152"/>
      <c r="G34" s="152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1"/>
      <c r="B36" s="152"/>
      <c r="C36" s="152"/>
      <c r="D36" s="153"/>
      <c r="E36" s="151"/>
      <c r="F36" s="152"/>
      <c r="G36" s="152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51"/>
      <c r="B38" s="152"/>
      <c r="C38" s="152"/>
      <c r="D38" s="153"/>
      <c r="E38" s="151"/>
      <c r="F38" s="152"/>
      <c r="G38" s="152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1"/>
      <c r="B40" s="152"/>
      <c r="C40" s="152"/>
      <c r="D40" s="153"/>
      <c r="E40" s="151"/>
      <c r="F40" s="152"/>
      <c r="G40" s="152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52"/>
      <c r="H44" s="152"/>
      <c r="I44" s="153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339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340</v>
      </c>
      <c r="D48" s="160"/>
      <c r="E48" s="161"/>
      <c r="F48" s="32"/>
      <c r="G48" s="38" t="s">
        <v>281</v>
      </c>
      <c r="H48" s="159" t="s">
        <v>341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342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343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345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346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134228288</v>
      </c>
      <c r="K9" s="12">
        <f>K10+K17+K27+K36+K40</f>
        <v>136148965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8524114</v>
      </c>
      <c r="K10" s="12">
        <f>SUM(K11:K16)</f>
        <v>7291895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3136977</v>
      </c>
      <c r="K12" s="13">
        <v>1996371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4022185</v>
      </c>
      <c r="K13" s="13">
        <v>3953334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1364952</v>
      </c>
      <c r="K16" s="13">
        <v>1342190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125280113</v>
      </c>
      <c r="K17" s="12">
        <f>SUM(K18:K26)</f>
        <v>128444671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35514989</v>
      </c>
      <c r="K18" s="13">
        <v>35514989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59800074</v>
      </c>
      <c r="K19" s="13">
        <v>54484540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23295404</v>
      </c>
      <c r="K20" s="13">
        <v>27598291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4517885</v>
      </c>
      <c r="K21" s="13">
        <v>4897151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225391</v>
      </c>
      <c r="K23" s="13">
        <v>1639982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1725687</v>
      </c>
      <c r="K24" s="13">
        <v>539349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200683</v>
      </c>
      <c r="K25" s="13">
        <v>176608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>
        <v>3593761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314896</v>
      </c>
      <c r="K27" s="12">
        <f>SUM(K28:K35)</f>
        <v>342408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200000</v>
      </c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62950</v>
      </c>
      <c r="K32" s="13">
        <v>223800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46946</v>
      </c>
      <c r="K33" s="13">
        <v>50658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>
        <v>62950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5000</v>
      </c>
      <c r="K35" s="13">
        <v>5000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109165</v>
      </c>
      <c r="K36" s="12">
        <f>SUM(K37:K39)</f>
        <v>69991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109165</v>
      </c>
      <c r="K39" s="13">
        <v>69991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82161658</v>
      </c>
      <c r="K41" s="12">
        <f>K42+K50+K57+K65</f>
        <v>87189535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49656124</v>
      </c>
      <c r="K42" s="12">
        <f>SUM(K43:K49)</f>
        <v>47439214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3034623</v>
      </c>
      <c r="K43" s="13">
        <v>3109642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1606700</v>
      </c>
      <c r="K45" s="13">
        <v>1352506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14600997</v>
      </c>
      <c r="K46" s="13">
        <v>14352314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30413804</v>
      </c>
      <c r="K48" s="13">
        <v>28624752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29989201</v>
      </c>
      <c r="K50" s="12">
        <f>SUM(K51:K56)</f>
        <v>34739301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28506562</v>
      </c>
      <c r="K52" s="13">
        <v>32809611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98340</v>
      </c>
      <c r="K54" s="13">
        <v>192622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1352329</v>
      </c>
      <c r="K55" s="13">
        <v>1688590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31970</v>
      </c>
      <c r="K56" s="13">
        <v>48478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116915</v>
      </c>
      <c r="K57" s="12">
        <f>SUM(K58:K64)</f>
        <v>165819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116915</v>
      </c>
      <c r="K63" s="13">
        <v>165819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2399418</v>
      </c>
      <c r="K65" s="13">
        <v>4845201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579068</v>
      </c>
      <c r="K66" s="13">
        <v>729204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216969014</v>
      </c>
      <c r="K67" s="12">
        <f>K8+K9+K41+K66</f>
        <v>224067704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82640921</v>
      </c>
      <c r="K70" s="20">
        <f>K71+K72+K73+K79+K80+K83+K86</f>
        <v>86792915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119822800</v>
      </c>
      <c r="K71" s="13">
        <v>119822800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5385620</v>
      </c>
      <c r="K72" s="13">
        <v>5385620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7509321</v>
      </c>
      <c r="K73" s="12">
        <f>K74+K75-K76+K77+K78</f>
        <v>7521201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7521201</v>
      </c>
      <c r="K74" s="13">
        <v>7521201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77780</v>
      </c>
      <c r="K75" s="13">
        <v>89660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89660</v>
      </c>
      <c r="K76" s="13">
        <v>89660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-50094794</v>
      </c>
      <c r="K80" s="12">
        <f>K81-K82</f>
        <v>-50061261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50094794</v>
      </c>
      <c r="K82" s="13">
        <v>50061261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-354789</v>
      </c>
      <c r="K83" s="12">
        <f>K84-K85</f>
        <v>2952317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>
        <v>2952317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354789</v>
      </c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372763</v>
      </c>
      <c r="K86" s="13">
        <v>1172238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116136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116136</v>
      </c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32313920</v>
      </c>
      <c r="K91" s="12">
        <f>SUM(K92:K100)</f>
        <v>43120866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>
        <v>12000000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32313920</v>
      </c>
      <c r="K94" s="13">
        <v>31120866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101238348</v>
      </c>
      <c r="K101" s="12">
        <f>SUM(K102:K113)</f>
        <v>93608541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3719817</v>
      </c>
      <c r="K103" s="13">
        <v>3000000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16734171</v>
      </c>
      <c r="K104" s="13">
        <v>22663694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71042138</v>
      </c>
      <c r="K106" s="13">
        <v>57473179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4263084</v>
      </c>
      <c r="K109" s="13">
        <v>5588689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3299214</v>
      </c>
      <c r="K110" s="13">
        <v>3622163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615</v>
      </c>
      <c r="K111" s="13">
        <v>615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2179309</v>
      </c>
      <c r="K113" s="13">
        <v>1260201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659689</v>
      </c>
      <c r="K114" s="13">
        <v>545382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216969014</v>
      </c>
      <c r="K115" s="12">
        <f>K70+K87+K91+K101+K114</f>
        <v>224067704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v>83061647</v>
      </c>
      <c r="K119" s="13">
        <v>86041403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>
        <v>-420726</v>
      </c>
      <c r="K120" s="14">
        <v>751512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R20" sqref="R20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347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346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340547660</v>
      </c>
      <c r="K7" s="20">
        <f>SUM(K8:K9)</f>
        <v>378636429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324727660</v>
      </c>
      <c r="K8" s="13">
        <v>357448336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15820000</v>
      </c>
      <c r="K9" s="13">
        <v>21188093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336605917</v>
      </c>
      <c r="K10" s="12">
        <f>K11+K12+K16+K20+K21+K22+K25+K26</f>
        <v>372321920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-322170</v>
      </c>
      <c r="K11" s="13">
        <v>254194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241286215</v>
      </c>
      <c r="K12" s="12">
        <f>SUM(K13:K15)</f>
        <v>269232097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73525601</v>
      </c>
      <c r="K13" s="13">
        <v>73506997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142585145</v>
      </c>
      <c r="K14" s="13">
        <v>164189749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25175469</v>
      </c>
      <c r="K15" s="13">
        <v>31535351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67297820</v>
      </c>
      <c r="K16" s="12">
        <f>SUM(K17:K19)</f>
        <v>73917166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44357685</v>
      </c>
      <c r="K17" s="13">
        <v>49431016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13511309</v>
      </c>
      <c r="K18" s="13">
        <v>14298017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9428826</v>
      </c>
      <c r="K19" s="13">
        <v>10188133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14119810</v>
      </c>
      <c r="K20" s="13">
        <v>12754146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13306827</v>
      </c>
      <c r="K21" s="13">
        <v>13806581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152128</v>
      </c>
      <c r="K22" s="12">
        <f>SUM(K23:K24)</f>
        <v>872005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152128</v>
      </c>
      <c r="K24" s="13">
        <v>872005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116136</v>
      </c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649151</v>
      </c>
      <c r="K26" s="13">
        <v>1485731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1314880</v>
      </c>
      <c r="K27" s="12">
        <f>SUM(K28:K32)</f>
        <v>1566972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437321</v>
      </c>
      <c r="K29" s="13">
        <v>983533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877559</v>
      </c>
      <c r="K32" s="13">
        <v>583439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5238648</v>
      </c>
      <c r="K33" s="12">
        <f>SUM(K34:K37)</f>
        <v>3756926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2984520</v>
      </c>
      <c r="K35" s="13">
        <v>2576166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2254128</v>
      </c>
      <c r="K37" s="13">
        <v>1180760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341862540</v>
      </c>
      <c r="K42" s="12">
        <f>K7+K27+K38+K40</f>
        <v>380203401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341844565</v>
      </c>
      <c r="K43" s="12">
        <f>K10+K33+K39+K41</f>
        <v>376078846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17975</v>
      </c>
      <c r="K44" s="12">
        <f>K42-K43</f>
        <v>4124555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17975</v>
      </c>
      <c r="K45" s="12">
        <f>IF(K42&gt;K43,K42-K43,0)</f>
        <v>4124555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17975</v>
      </c>
      <c r="K48" s="12">
        <f>K44-K47</f>
        <v>4124555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17975</v>
      </c>
      <c r="K49" s="12">
        <f>IF(K48&gt;0,K48,0)</f>
        <v>4124555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v>-354789</v>
      </c>
      <c r="K53" s="13">
        <v>2952317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>
        <v>372763</v>
      </c>
      <c r="K54" s="14">
        <v>1172238</v>
      </c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17975</v>
      </c>
      <c r="K56" s="11">
        <v>4124555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17975</v>
      </c>
      <c r="K67" s="18">
        <f>K56+K66</f>
        <v>4124555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>
        <v>-354788</v>
      </c>
      <c r="K70" s="13">
        <v>2952317</v>
      </c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>
        <v>372763</v>
      </c>
      <c r="K71" s="14">
        <v>1172238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K15" sqref="K15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347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348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17975</v>
      </c>
      <c r="K8" s="13">
        <v>4124555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14119810</v>
      </c>
      <c r="K9" s="13">
        <v>12754146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4097226</v>
      </c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2216910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147007</v>
      </c>
      <c r="K13" s="13">
        <v>897172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18382018</v>
      </c>
      <c r="K14" s="12">
        <f>SUM(K8:K13)</f>
        <v>19992783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>
        <v>8778578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2626249</v>
      </c>
      <c r="K16" s="13">
        <v>4750100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1541089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2964716</v>
      </c>
      <c r="K18" s="13">
        <v>800231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7132054</v>
      </c>
      <c r="K19" s="12">
        <f>SUM(K15:K18)</f>
        <v>14328909</v>
      </c>
    </row>
    <row r="20" spans="1:11" ht="24" customHeight="1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11249964</v>
      </c>
      <c r="K20" s="12">
        <f>IF(K14&gt;K19,K14-K19,0)</f>
        <v>5663874</v>
      </c>
    </row>
    <row r="21" spans="1:11" ht="31.5" customHeight="1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534358</v>
      </c>
      <c r="K23" s="13">
        <v>1952540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54531</v>
      </c>
      <c r="K25" s="13">
        <v>62322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>
        <v>236380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588889</v>
      </c>
      <c r="K28" s="12">
        <f>SUM(K23:K27)</f>
        <v>2251242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9235402</v>
      </c>
      <c r="K29" s="13">
        <v>15403445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685986</v>
      </c>
      <c r="K31" s="13">
        <v>2548997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9921388</v>
      </c>
      <c r="K32" s="12">
        <f>SUM(K29:K31)</f>
        <v>17952442</v>
      </c>
    </row>
    <row r="33" spans="1:11" ht="26.25" customHeight="1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30" customHeight="1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9332499</v>
      </c>
      <c r="K34" s="12">
        <f>IF(K32&gt;K28,K32-K28,0)</f>
        <v>15701200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11616880</v>
      </c>
      <c r="K37" s="13">
        <v>24395140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2257498</v>
      </c>
      <c r="K38" s="13">
        <v>463154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13874378</v>
      </c>
      <c r="K39" s="12">
        <f>SUM(K36:K38)</f>
        <v>24858294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12583453</v>
      </c>
      <c r="K40" s="13">
        <v>10692589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2818754</v>
      </c>
      <c r="K42" s="13">
        <v>1430951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>
        <v>251645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15402207</v>
      </c>
      <c r="K45" s="12">
        <f>SUM(K40:K44)</f>
        <v>12375185</v>
      </c>
    </row>
    <row r="46" spans="1:11" ht="21.75" customHeight="1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12483109</v>
      </c>
    </row>
    <row r="47" spans="1:11" ht="24" customHeight="1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1527829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389636</v>
      </c>
      <c r="K48" s="12">
        <f>IF(K20-K21+K33-K34+K46-K47&gt;0,K20-K21+K33-K34+K46-K47,0)</f>
        <v>2445783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2009782</v>
      </c>
      <c r="K50" s="13">
        <v>2399418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389636</v>
      </c>
      <c r="K51" s="13">
        <v>2445783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2399418</v>
      </c>
      <c r="K53" s="18">
        <f>K50+K51-K52</f>
        <v>4845201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O13" sqref="O1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293</v>
      </c>
      <c r="D2" s="259"/>
      <c r="E2" s="100">
        <v>42736</v>
      </c>
      <c r="F2" s="99" t="s">
        <v>258</v>
      </c>
      <c r="G2" s="260">
        <v>43100</v>
      </c>
      <c r="H2" s="261"/>
      <c r="I2" s="96"/>
      <c r="J2" s="96"/>
      <c r="K2" s="96"/>
      <c r="L2" s="101"/>
    </row>
    <row r="3" spans="1:11" ht="22.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119822800</v>
      </c>
      <c r="K5" s="107">
        <v>119822800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5385620</v>
      </c>
      <c r="K6" s="108">
        <v>5385620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7509321</v>
      </c>
      <c r="K7" s="108">
        <v>7521201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-50094794</v>
      </c>
      <c r="K8" s="108">
        <v>-50061261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17975</v>
      </c>
      <c r="K9" s="108">
        <v>4124555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82640922</v>
      </c>
      <c r="K14" s="109">
        <f>SUM(K5:K13)</f>
        <v>86792915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>
        <v>83061647</v>
      </c>
      <c r="K23" s="13">
        <v>86041403</v>
      </c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>
        <v>-420726</v>
      </c>
      <c r="K24" s="14">
        <v>751512</v>
      </c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">
      <formula1>9999999999</formula1>
    </dataValidation>
    <dataValidation type="whole" operator="notEqual" allowBlank="1" showInputMessage="1" showErrorMessage="1" errorTitle="Pogrešan unos" error="Mogu se unijeti samo cjelobrojne vrijednosti." sqref="J5:K13 J15:K20 K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Darinka Fištrek</cp:lastModifiedBy>
  <cp:lastPrinted>2018-03-19T12:24:51Z</cp:lastPrinted>
  <dcterms:created xsi:type="dcterms:W3CDTF">2008-10-17T11:51:54Z</dcterms:created>
  <dcterms:modified xsi:type="dcterms:W3CDTF">2018-04-26T06:05:54Z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