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1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<sst xmlns="http://schemas.openxmlformats.org/spreadsheetml/2006/main" count="395" uniqueCount="342">
  <si>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</si>
  <si>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</si>
  <si>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</si>
  <si>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</si>
  <si>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</si>
  <si>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</si>
  <si>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</si>
  <si>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</si>
  <si>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</si>
  <si>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</si>
  <si>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</si>
  <si>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</si>
  <si>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</si>
  <si>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</si>
  <si>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</si>
  <si>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</si>
  <si>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</si>
  <si>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</si>
  <si>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</si>
  <si>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</si>
  <si>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</si>
  <si>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</si>
  <si>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</si>
  <si>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</si>
  <si>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</si>
  <si>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</si>
  <si>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</si>
  <si>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</si>
  <si>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</si>
  <si>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</si>
  <si>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</si>
  <si>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</si>
  <si>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</si>
  <si>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</si>
  <si>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</si>
  <si>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</si>
  <si>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</si>
  <si>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</si>
  <si>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</si>
  <si>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</si>
  <si>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</si>
  <si>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</si>
  <si>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</si>
  <si>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</si>
  <si>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</si>
  <si>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</si>
  <si>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</si>
  <si>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</si>
  <si>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</si>
  <si>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</si>
  <si>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</si>
  <si>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</si>
  <si>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</si>
  <si>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</si>
  <si>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</si>
  <si>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</si>
  <si>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</si>
  <si>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</si>
  <si>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</si>
  <si>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</si>
  <si>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</si>
  <si>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</si>
  <si>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</si>
  <si>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</si>
  <si>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</si>
  <si>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</si>
  <si>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</si>
  <si>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</si>
  <si>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</si>
  <si>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</si>
  <si>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</si>
  <si>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</si>
  <si>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</si>
  <si>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</si>
  <si>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</si>
  <si>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</si>
  <si>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</si>
  <si>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</si>
  <si>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</si>
  <si>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</si>
  <si>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</si>
  <si>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</si>
  <si>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</si>
  <si>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</si>
  <si>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</si>
  <si>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</si>
  <si>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</si>
  <si>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</si>
  <si>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</si>
  <si>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</si>
  <si>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</si>
  <si>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</si>
  <si>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</si>
  <si>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</si>
  <si>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</si>
  <si>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</si>
  <si>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</si>
  <si>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</si>
  <si>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</si>
  <si>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</si>
  <si>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</si>
  <si>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</si>
  <si>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</si>
  <si>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</si>
  <si>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</si>
  <si>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</si>
  <si>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</si>
  <si>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</si>
  <si>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</si>
  <si>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</si>
  <si>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</si>
  <si>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</si>
  <si>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</si>
  <si>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</si>
  <si>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</si>
  <si>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</si>
  <si>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</si>
  <si>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</si>
  <si>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</si>
  <si>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</si>
  <si>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</si>
  <si>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</si>
  <si>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</si>
  <si>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</si>
  <si>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</si>
  <si>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</si>
  <si>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</si>
  <si>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</si>
  <si>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</si>
  <si>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</si>
  <si>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</si>
  <si>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</si>
  <si>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</si>
  <si>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</si>
  <si>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</si>
  <si>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</si>
  <si>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</si>
  <si>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</si>
  <si>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</si>
  <si>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</si>
  <si>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</si>
  <si>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</si>
  <si>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</si>
  <si>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</si>
  <si>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</si>
  <si>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</si>
  <si>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</si>
  <si>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</si>
  <si>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</si>
  <si>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</si>
  <si>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</si>
  <si>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</si>
  <si>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</si>
  <si>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</si>
  <si>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</si>
  <si>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</si>
  <si>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</si>
  <si>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</si>
  <si>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</si>
  <si>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</si>
  <si>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</si>
  <si>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</si>
  <si>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</si>
  <si>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</si>
  <si>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</si>
  <si>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</si>
  <si>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</si>
  <si>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</si>
  <si>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</si>
  <si>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</si>
  <si>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</si>
  <si>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</si>
  <si>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</si>
  <si>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</si>
  <si>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</si>
  <si>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</si>
  <si>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</si>
  <si>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</si>
  <si>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</si>
  <si>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</si>
  <si>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</si>
  <si>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</si>
  <si>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</si>
  <si>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</si>
  <si>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</si>
  <si>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</si>
  <si>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</si>
  <si>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</si>
  <si>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</si>
  <si>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</si>
  <si>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</si>
  <si>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</si>
  <si>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</si>
  <si>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</si>
  <si>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</si>
  <si>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</si>
  <si>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</si>
  <si>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</si>
  <si>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</si>
  <si>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</si>
  <si>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</si>
  <si>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</si>
  <si>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</si>
  <si>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</si>
  <si>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</si>
  <si>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</si>
  <si>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</si>
  <si>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</si>
  <si>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</si>
  <si>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</si>
  <si>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</si>
  <si>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</si>
  <si>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</si>
  <si>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</si>
  <si>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</si>
  <si>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</si>
  <si>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</si>
  <si>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</si>
  <si>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</si>
  <si>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</si>
  <si>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</si>
  <si>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</si>
  <si>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</si>
  <si>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</si>
  <si>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</si>
  <si>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</si>
  <si>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</si>
  <si>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</si>
  <si>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</si>
  <si>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</si>
  <si>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</si>
  <si>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</si>
  <si>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</si>
  <si>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</si>
  <si>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</si>
  <si>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</si>
  <si>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</si>
  <si>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</si>
  <si>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</si>
  <si>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</si>
  <si>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</si>
  <si>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</si>
  <si>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</si>
  <si>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</si>
  <si>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</si>
  <si>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</si>
  <si>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</si>
  <si>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</si>
  <si>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</si>
  <si>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</si>
  <si>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</si>
  <si>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</si>
  <si>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</si>
  <si>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</si>
  <si>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</si>
  <si>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</si>
  <si>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</si>
  <si>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</si>
  <si>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</si>
  <si>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</si>
  <si>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</si>
  <si>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</si>
  <si>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</si>
  <si>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</si>
  <si>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</si>
  <si>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</si>
  <si>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</si>
  <si>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</si>
  <si>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</si>
  <si>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</si>
  <si>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</si>
  <si>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</si>
  <si>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</si>
  <si>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</si>
  <si>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</si>
  <si>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</si>
  <si>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</si>
  <si>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</si>
  <si>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</si>
  <si>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</si>
  <si>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</si>
  <si>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</si>
  <si>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</si>
  <si>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</si>
  <si>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</si>
  <si>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</si>
  <si>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</si>
  <si>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</si>
  <si>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</si>
  <si>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</si>
  <si>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</si>
  <si>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</si>
  <si>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</si>
  <si>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</si>
  <si>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</si>
  <si>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</si>
  <si>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</si>
  <si>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</si>
  <si>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</si>
  <si>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</si>
  <si>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</si>
  <si>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</si>
  <si>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</si>
  <si>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</si>
  <si>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</si>
  <si>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</si>
  <si>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</si>
  <si>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</si>
  <si>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</si>
  <si>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</si>
  <si>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</si>
  <si>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</si>
  <si>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</si>
  <si>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</si>
  <si>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</si>
  <si>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</si>
  <si>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</si>
  <si>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</si>
  <si>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</si>
  <si>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</si>
  <si>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</si>
  <si>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</si>
  <si>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</si>
  <si>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03277780</t>
  </si>
  <si>
    <t>080015097</t>
  </si>
  <si>
    <t>76842508189</t>
  </si>
  <si>
    <t>ZAGREBAČKE PEKARNE KLARA d.d.</t>
  </si>
  <si>
    <t>ZAGREB</t>
  </si>
  <si>
    <t>UTINJSKA 48</t>
  </si>
  <si>
    <t>klara@klara.hr</t>
  </si>
  <si>
    <t>www.klara.hr</t>
  </si>
  <si>
    <t>GRAD ZAGREB</t>
  </si>
  <si>
    <t>NE</t>
  </si>
  <si>
    <t>1071</t>
  </si>
  <si>
    <t>DARINKA FIŠTREK</t>
  </si>
  <si>
    <t>013688418</t>
  </si>
  <si>
    <t>013822384</t>
  </si>
  <si>
    <t>darinka.fistrek@klara.hr</t>
  </si>
  <si>
    <t>SUZANA GREGURIĆ</t>
  </si>
  <si>
    <t>stanje na dan 31.03.2012.</t>
  </si>
  <si>
    <t xml:space="preserve">u razdoblju 01.01.2012 do31.03.2012 </t>
  </si>
  <si>
    <t>Obveznik: ZAGREBAČKE PEKARNE KLARA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</si>
</sst>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8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2" applyFont="1" applyBorder="1" applyAlignment="1">
      <alignment horizontal="center"/>
      <protection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4" fillId="0" borderId="27" xfId="48" applyFill="1" applyBorder="1" applyAlignment="1" applyProtection="1">
      <alignment/>
      <protection hidden="1" locked="0"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10" fillId="0" borderId="32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ra@klara.hr" TargetMode="External" /><Relationship Id="rId2" Type="http://schemas.openxmlformats.org/officeDocument/2006/relationships/hyperlink" Target="http://www.klara.hr/" TargetMode="External" /><Relationship Id="rId3" Type="http://schemas.openxmlformats.org/officeDocument/2006/relationships/hyperlink" Target="mailto:darinka.fistrek@kla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7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40909</v>
      </c>
      <c r="F2" s="12"/>
      <c r="G2" s="13" t="s">
        <v>250</v>
      </c>
      <c r="H2" s="120">
        <v>40999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71" t="s">
        <v>323</v>
      </c>
      <c r="D6" s="17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71" t="s">
        <v>324</v>
      </c>
      <c r="D8" s="17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3" t="s">
        <v>253</v>
      </c>
      <c r="B10" s="180"/>
      <c r="C10" s="171" t="s">
        <v>325</v>
      </c>
      <c r="D10" s="17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73" t="s">
        <v>326</v>
      </c>
      <c r="D12" s="131"/>
      <c r="E12" s="131"/>
      <c r="F12" s="131"/>
      <c r="G12" s="131"/>
      <c r="H12" s="131"/>
      <c r="I12" s="161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32">
        <v>10020</v>
      </c>
      <c r="D14" s="133"/>
      <c r="E14" s="16"/>
      <c r="F14" s="173" t="s">
        <v>327</v>
      </c>
      <c r="G14" s="131"/>
      <c r="H14" s="131"/>
      <c r="I14" s="16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73" t="s">
        <v>328</v>
      </c>
      <c r="D16" s="131"/>
      <c r="E16" s="131"/>
      <c r="F16" s="131"/>
      <c r="G16" s="131"/>
      <c r="H16" s="131"/>
      <c r="I16" s="16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38" t="s">
        <v>329</v>
      </c>
      <c r="D18" s="128"/>
      <c r="E18" s="128"/>
      <c r="F18" s="128"/>
      <c r="G18" s="128"/>
      <c r="H18" s="128"/>
      <c r="I18" s="129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38" t="s">
        <v>330</v>
      </c>
      <c r="D20" s="128"/>
      <c r="E20" s="128"/>
      <c r="F20" s="128"/>
      <c r="G20" s="128"/>
      <c r="H20" s="128"/>
      <c r="I20" s="129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133</v>
      </c>
      <c r="D22" s="173" t="s">
        <v>327</v>
      </c>
      <c r="E22" s="135"/>
      <c r="F22" s="136"/>
      <c r="G22" s="158"/>
      <c r="H22" s="130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21</v>
      </c>
      <c r="D24" s="173" t="s">
        <v>331</v>
      </c>
      <c r="E24" s="135"/>
      <c r="F24" s="135"/>
      <c r="G24" s="136"/>
      <c r="H24" s="51" t="s">
        <v>261</v>
      </c>
      <c r="I24" s="122">
        <v>716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3" t="s">
        <v>332</v>
      </c>
      <c r="D26" s="25"/>
      <c r="E26" s="33"/>
      <c r="F26" s="24"/>
      <c r="G26" s="137" t="s">
        <v>263</v>
      </c>
      <c r="H26" s="159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0" t="s">
        <v>264</v>
      </c>
      <c r="B28" s="141"/>
      <c r="C28" s="142"/>
      <c r="D28" s="142"/>
      <c r="E28" s="143" t="s">
        <v>265</v>
      </c>
      <c r="F28" s="139"/>
      <c r="G28" s="139"/>
      <c r="H28" s="140" t="s">
        <v>266</v>
      </c>
      <c r="I28" s="134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7"/>
      <c r="B30" s="174"/>
      <c r="C30" s="174"/>
      <c r="D30" s="175"/>
      <c r="E30" s="147"/>
      <c r="F30" s="174"/>
      <c r="G30" s="174"/>
      <c r="H30" s="171"/>
      <c r="I30" s="172"/>
      <c r="J30" s="10"/>
      <c r="K30" s="10"/>
      <c r="L30" s="10"/>
    </row>
    <row r="31" spans="1:12" ht="12.75">
      <c r="A31" s="94"/>
      <c r="B31" s="22"/>
      <c r="C31" s="21"/>
      <c r="D31" s="148"/>
      <c r="E31" s="148"/>
      <c r="F31" s="148"/>
      <c r="G31" s="149"/>
      <c r="H31" s="16"/>
      <c r="I31" s="101"/>
      <c r="J31" s="10"/>
      <c r="K31" s="10"/>
      <c r="L31" s="10"/>
    </row>
    <row r="32" spans="1:12" ht="12.75">
      <c r="A32" s="147"/>
      <c r="B32" s="174"/>
      <c r="C32" s="174"/>
      <c r="D32" s="175"/>
      <c r="E32" s="147"/>
      <c r="F32" s="174"/>
      <c r="G32" s="174"/>
      <c r="H32" s="171"/>
      <c r="I32" s="17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7"/>
      <c r="B34" s="174"/>
      <c r="C34" s="174"/>
      <c r="D34" s="175"/>
      <c r="E34" s="147"/>
      <c r="F34" s="174"/>
      <c r="G34" s="174"/>
      <c r="H34" s="171"/>
      <c r="I34" s="17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7"/>
      <c r="B36" s="174"/>
      <c r="C36" s="174"/>
      <c r="D36" s="175"/>
      <c r="E36" s="147"/>
      <c r="F36" s="174"/>
      <c r="G36" s="174"/>
      <c r="H36" s="171"/>
      <c r="I36" s="172"/>
      <c r="J36" s="10"/>
      <c r="K36" s="10"/>
      <c r="L36" s="10"/>
    </row>
    <row r="37" spans="1:12" ht="12.75">
      <c r="A37" s="103"/>
      <c r="B37" s="30"/>
      <c r="C37" s="178"/>
      <c r="D37" s="179"/>
      <c r="E37" s="16"/>
      <c r="F37" s="178"/>
      <c r="G37" s="179"/>
      <c r="H37" s="16"/>
      <c r="I37" s="95"/>
      <c r="J37" s="10"/>
      <c r="K37" s="10"/>
      <c r="L37" s="10"/>
    </row>
    <row r="38" spans="1:12" ht="12.75">
      <c r="A38" s="147"/>
      <c r="B38" s="174"/>
      <c r="C38" s="174"/>
      <c r="D38" s="175"/>
      <c r="E38" s="147"/>
      <c r="F38" s="174"/>
      <c r="G38" s="174"/>
      <c r="H38" s="171"/>
      <c r="I38" s="17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7"/>
      <c r="B40" s="174"/>
      <c r="C40" s="174"/>
      <c r="D40" s="175"/>
      <c r="E40" s="147"/>
      <c r="F40" s="174"/>
      <c r="G40" s="174"/>
      <c r="H40" s="171"/>
      <c r="I40" s="17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3" t="s">
        <v>267</v>
      </c>
      <c r="B44" s="154"/>
      <c r="C44" s="171"/>
      <c r="D44" s="172"/>
      <c r="E44" s="26"/>
      <c r="F44" s="173"/>
      <c r="G44" s="174"/>
      <c r="H44" s="174"/>
      <c r="I44" s="175"/>
      <c r="J44" s="10"/>
      <c r="K44" s="10"/>
      <c r="L44" s="10"/>
    </row>
    <row r="45" spans="1:12" ht="12.75">
      <c r="A45" s="103"/>
      <c r="B45" s="30"/>
      <c r="C45" s="178"/>
      <c r="D45" s="179"/>
      <c r="E45" s="16"/>
      <c r="F45" s="178"/>
      <c r="G45" s="144"/>
      <c r="H45" s="35"/>
      <c r="I45" s="107"/>
      <c r="J45" s="10"/>
      <c r="K45" s="10"/>
      <c r="L45" s="10"/>
    </row>
    <row r="46" spans="1:12" ht="12.75">
      <c r="A46" s="153" t="s">
        <v>268</v>
      </c>
      <c r="B46" s="154"/>
      <c r="C46" s="173" t="s">
        <v>334</v>
      </c>
      <c r="D46" s="145"/>
      <c r="E46" s="145"/>
      <c r="F46" s="145"/>
      <c r="G46" s="145"/>
      <c r="H46" s="145"/>
      <c r="I46" s="146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3" t="s">
        <v>270</v>
      </c>
      <c r="B48" s="154"/>
      <c r="C48" s="160" t="s">
        <v>335</v>
      </c>
      <c r="D48" s="156"/>
      <c r="E48" s="157"/>
      <c r="F48" s="16"/>
      <c r="G48" s="51" t="s">
        <v>271</v>
      </c>
      <c r="H48" s="160" t="s">
        <v>336</v>
      </c>
      <c r="I48" s="15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3" t="s">
        <v>257</v>
      </c>
      <c r="B50" s="154"/>
      <c r="C50" s="155" t="s">
        <v>337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60" t="s">
        <v>338</v>
      </c>
      <c r="D52" s="156"/>
      <c r="E52" s="156"/>
      <c r="F52" s="156"/>
      <c r="G52" s="156"/>
      <c r="H52" s="156"/>
      <c r="I52" s="161"/>
      <c r="J52" s="10"/>
      <c r="K52" s="10"/>
      <c r="L52" s="10"/>
    </row>
    <row r="53" spans="1:12" ht="12.75">
      <c r="A53" s="108"/>
      <c r="B53" s="20"/>
      <c r="C53" s="167" t="s">
        <v>273</v>
      </c>
      <c r="D53" s="167"/>
      <c r="E53" s="167"/>
      <c r="F53" s="167"/>
      <c r="G53" s="167"/>
      <c r="H53" s="16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2" t="s">
        <v>274</v>
      </c>
      <c r="C55" s="163"/>
      <c r="D55" s="163"/>
      <c r="E55" s="16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4" t="s">
        <v>306</v>
      </c>
      <c r="C56" s="165"/>
      <c r="D56" s="165"/>
      <c r="E56" s="165"/>
      <c r="F56" s="165"/>
      <c r="G56" s="165"/>
      <c r="H56" s="165"/>
      <c r="I56" s="166"/>
      <c r="J56" s="10"/>
      <c r="K56" s="10"/>
      <c r="L56" s="10"/>
    </row>
    <row r="57" spans="1:12" ht="12.75">
      <c r="A57" s="108"/>
      <c r="B57" s="164" t="s">
        <v>307</v>
      </c>
      <c r="C57" s="165"/>
      <c r="D57" s="165"/>
      <c r="E57" s="165"/>
      <c r="F57" s="165"/>
      <c r="G57" s="165"/>
      <c r="H57" s="165"/>
      <c r="I57" s="110"/>
      <c r="J57" s="10"/>
      <c r="K57" s="10"/>
      <c r="L57" s="10"/>
    </row>
    <row r="58" spans="1:12" ht="12.75">
      <c r="A58" s="108"/>
      <c r="B58" s="164" t="s">
        <v>308</v>
      </c>
      <c r="C58" s="165"/>
      <c r="D58" s="165"/>
      <c r="E58" s="165"/>
      <c r="F58" s="165"/>
      <c r="G58" s="165"/>
      <c r="H58" s="165"/>
      <c r="I58" s="166"/>
      <c r="J58" s="10"/>
      <c r="K58" s="10"/>
      <c r="L58" s="10"/>
    </row>
    <row r="59" spans="1:12" ht="12.75">
      <c r="A59" s="108"/>
      <c r="B59" s="164" t="s">
        <v>309</v>
      </c>
      <c r="C59" s="165"/>
      <c r="D59" s="165"/>
      <c r="E59" s="165"/>
      <c r="F59" s="165"/>
      <c r="G59" s="165"/>
      <c r="H59" s="165"/>
      <c r="I59" s="16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8" t="s">
        <v>277</v>
      </c>
      <c r="H62" s="169"/>
      <c r="I62" s="17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1"/>
      <c r="H63" s="15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lara@klara.hr"/>
    <hyperlink ref="C20" r:id="rId2" display="www.klara.hr"/>
    <hyperlink ref="C50" r:id="rId3" display="darinka.fistrek@kla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36">
      <selection activeCell="A100" sqref="A100:H100"/>
    </sheetView>
  </sheetViews>
  <sheetFormatPr defaultColWidth="9.140625" defaultRowHeight="12.75"/>
  <cols>
    <col min="1" max="7" width="9.140625" style="52" customWidth="1"/>
    <col min="8" max="8" width="2.421875" style="52" customWidth="1"/>
    <col min="9" max="9" width="9.140625" style="52" customWidth="1"/>
    <col min="10" max="10" width="11.421875" style="52" customWidth="1"/>
    <col min="11" max="11" width="12.28125" style="52" customWidth="1"/>
    <col min="12" max="16384" width="9.140625" style="52" customWidth="1"/>
  </cols>
  <sheetData>
    <row r="1" spans="1:11" ht="12.75" customHeight="1">
      <c r="A1" s="190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339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326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2.5">
      <c r="A4" s="195" t="s">
        <v>59</v>
      </c>
      <c r="B4" s="196"/>
      <c r="C4" s="196"/>
      <c r="D4" s="196"/>
      <c r="E4" s="196"/>
      <c r="F4" s="196"/>
      <c r="G4" s="196"/>
      <c r="H4" s="197"/>
      <c r="I4" s="58" t="s">
        <v>278</v>
      </c>
      <c r="J4" s="59" t="s">
        <v>319</v>
      </c>
      <c r="K4" s="60" t="s">
        <v>320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7">
        <v>2</v>
      </c>
      <c r="J5" s="56">
        <v>3</v>
      </c>
      <c r="K5" s="56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126991966</v>
      </c>
      <c r="K8" s="53">
        <f>K9+K16+K26+K35+K39</f>
        <v>125727942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30322</v>
      </c>
      <c r="K9" s="53">
        <f>SUM(K10:K15)</f>
        <v>198993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30322</v>
      </c>
      <c r="K15" s="7">
        <v>198993</v>
      </c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108449235</v>
      </c>
      <c r="K16" s="53">
        <f>SUM(K17:K25)</f>
        <v>107331794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33235600</v>
      </c>
      <c r="K17" s="7">
        <v>33235600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52081385</v>
      </c>
      <c r="K18" s="7">
        <v>49077022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14974468</v>
      </c>
      <c r="K19" s="7">
        <v>12733182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2748590</v>
      </c>
      <c r="K20" s="7">
        <v>1843485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486538</v>
      </c>
      <c r="K22" s="7">
        <v>658497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4675702</v>
      </c>
      <c r="K23" s="7">
        <v>9452848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246952</v>
      </c>
      <c r="K24" s="7">
        <v>331160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18512409</v>
      </c>
      <c r="K26" s="53">
        <f>SUM(K27:K34)</f>
        <v>18197155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8793540</v>
      </c>
      <c r="K27" s="7">
        <v>8793540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8182308</v>
      </c>
      <c r="K28" s="7">
        <v>7822308</v>
      </c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14000</v>
      </c>
      <c r="K31" s="7">
        <v>28900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1517561</v>
      </c>
      <c r="K32" s="7">
        <v>1547407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5000</v>
      </c>
      <c r="K33" s="7">
        <v>5000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87751304</v>
      </c>
      <c r="K40" s="53">
        <f>K41+K49+K56+K64</f>
        <v>98226963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6090575</v>
      </c>
      <c r="K41" s="53">
        <f>SUM(K42:K48)</f>
        <v>5846875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3207212</v>
      </c>
      <c r="K42" s="7">
        <v>2874891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2698098</v>
      </c>
      <c r="K44" s="7">
        <v>2345287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185265</v>
      </c>
      <c r="K45" s="7">
        <v>626697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58573001</v>
      </c>
      <c r="K49" s="53">
        <f>SUM(K50:K55)</f>
        <v>68967557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55987992</v>
      </c>
      <c r="K51" s="7">
        <v>65672358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18045</v>
      </c>
      <c r="K53" s="7">
        <v>31727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2566964</v>
      </c>
      <c r="K54" s="7">
        <v>3263472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/>
      <c r="K55" s="7"/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22519202</v>
      </c>
      <c r="K56" s="53">
        <f>SUM(K57:K63)</f>
        <v>22263188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>
        <v>21777483</v>
      </c>
      <c r="K57" s="7">
        <v>21777483</v>
      </c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741719</v>
      </c>
      <c r="K62" s="7">
        <v>485705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568526</v>
      </c>
      <c r="K64" s="7">
        <v>1149343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143166</v>
      </c>
      <c r="K65" s="7">
        <v>100785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214886436</v>
      </c>
      <c r="K66" s="53">
        <f>K7+K8+K40+K65</f>
        <v>224055690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54">
        <f>J70+J71+J72+J78+J79+J82+J85</f>
        <v>149764354</v>
      </c>
      <c r="K69" s="54">
        <f>K70+K71+K72+K78+K79+K82+K85</f>
        <v>143197831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113504000</v>
      </c>
      <c r="K70" s="7">
        <v>113504000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5385620</v>
      </c>
      <c r="K71" s="7">
        <v>5385620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15428199</v>
      </c>
      <c r="K72" s="53">
        <f>K73+K74-K75+K76+K77</f>
        <v>15428199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7521201</v>
      </c>
      <c r="K73" s="7">
        <v>7521201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7906998</v>
      </c>
      <c r="K77" s="7">
        <v>7906998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16815532</v>
      </c>
      <c r="K79" s="53">
        <f>K80-K81</f>
        <v>7931767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16815532</v>
      </c>
      <c r="K80" s="7">
        <v>16815532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>
        <v>8883765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-1368997</v>
      </c>
      <c r="K82" s="53">
        <f>K83-K84</f>
        <v>948245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>
        <v>948245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1368997</v>
      </c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24472757</v>
      </c>
      <c r="K90" s="53">
        <f>SUM(K91:K99)</f>
        <v>22674153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24472757</v>
      </c>
      <c r="K93" s="7">
        <v>22674153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38743921</v>
      </c>
      <c r="K100" s="53">
        <f>SUM(K101:K112)</f>
        <v>56233678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90790</v>
      </c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34044440</v>
      </c>
      <c r="K105" s="7">
        <v>50850770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2946347</v>
      </c>
      <c r="K108" s="7">
        <v>3305048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1633409</v>
      </c>
      <c r="K109" s="7">
        <v>2049894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615</v>
      </c>
      <c r="K110" s="7">
        <v>615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28320</v>
      </c>
      <c r="K112" s="7">
        <v>27351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1905404</v>
      </c>
      <c r="K113" s="7">
        <v>1950028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214886436</v>
      </c>
      <c r="K114" s="53">
        <f>K69+K86+K90+K100+K113</f>
        <v>224055690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/>
      <c r="K115" s="8"/>
    </row>
    <row r="116" spans="1:11" ht="12.75">
      <c r="A116" s="214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33"/>
      <c r="J117" s="233"/>
      <c r="K117" s="234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311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22" right="0.21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6">
      <selection activeCell="L60" sqref="L60"/>
    </sheetView>
  </sheetViews>
  <sheetFormatPr defaultColWidth="9.140625" defaultRowHeight="12.75"/>
  <cols>
    <col min="1" max="7" width="9.140625" style="52" customWidth="1"/>
    <col min="8" max="8" width="5.8515625" style="52" customWidth="1"/>
    <col min="9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0" t="s">
        <v>154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44" t="s">
        <v>340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7" t="s">
        <v>326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5" t="s">
        <v>319</v>
      </c>
      <c r="K4" s="235"/>
      <c r="L4" s="235" t="s">
        <v>320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54">
        <f>SUM(J8:J9)</f>
        <v>43916990</v>
      </c>
      <c r="K7" s="54">
        <f>SUM(K8:K9)</f>
        <v>43916990</v>
      </c>
      <c r="L7" s="54">
        <f>SUM(L8:L9)</f>
        <v>45544859</v>
      </c>
      <c r="M7" s="54">
        <f>SUM(M8:M9)</f>
        <v>45544859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43487907</v>
      </c>
      <c r="K8" s="7">
        <v>43487907</v>
      </c>
      <c r="L8" s="7">
        <v>45409159</v>
      </c>
      <c r="M8" s="7">
        <v>45409159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429083</v>
      </c>
      <c r="K9" s="7">
        <v>429083</v>
      </c>
      <c r="L9" s="7">
        <v>135700</v>
      </c>
      <c r="M9" s="7">
        <v>135700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44676177</v>
      </c>
      <c r="K10" s="53">
        <f>K11+K12+K16+K20+K21+K22+K25+K26</f>
        <v>44676177</v>
      </c>
      <c r="L10" s="53">
        <f>L11+L12+L16+L20+L21+L22+L25+L26</f>
        <v>44067942</v>
      </c>
      <c r="M10" s="53">
        <f>M11+M12+M16+M20+M21+M22+M25+M26</f>
        <v>44067942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>
        <v>76381</v>
      </c>
      <c r="K11" s="7">
        <v>76381</v>
      </c>
      <c r="L11" s="7">
        <v>406794</v>
      </c>
      <c r="M11" s="7">
        <v>406794</v>
      </c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27629083</v>
      </c>
      <c r="K12" s="53">
        <f>SUM(K13:K15)</f>
        <v>27629083</v>
      </c>
      <c r="L12" s="53">
        <f>SUM(L13:L15)</f>
        <v>26433299</v>
      </c>
      <c r="M12" s="53">
        <f>SUM(M13:M15)</f>
        <v>26433299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19192263</v>
      </c>
      <c r="K13" s="7">
        <v>19192263</v>
      </c>
      <c r="L13" s="7">
        <v>17392818</v>
      </c>
      <c r="M13" s="7">
        <v>17392818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1261831</v>
      </c>
      <c r="K14" s="7">
        <v>1261831</v>
      </c>
      <c r="L14" s="7">
        <v>2058082</v>
      </c>
      <c r="M14" s="7">
        <v>2058082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7174989</v>
      </c>
      <c r="K15" s="7">
        <v>7174989</v>
      </c>
      <c r="L15" s="7">
        <v>6982399</v>
      </c>
      <c r="M15" s="7">
        <v>6982399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12529678</v>
      </c>
      <c r="K16" s="53">
        <f>SUM(K17:K19)</f>
        <v>12529678</v>
      </c>
      <c r="L16" s="53">
        <f>SUM(L17:L19)</f>
        <v>13306909</v>
      </c>
      <c r="M16" s="53">
        <f>SUM(M17:M19)</f>
        <v>13306909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7921094</v>
      </c>
      <c r="K17" s="7">
        <v>7921094</v>
      </c>
      <c r="L17" s="7">
        <v>8450344</v>
      </c>
      <c r="M17" s="7">
        <v>8450344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2777422</v>
      </c>
      <c r="K18" s="7">
        <v>2777422</v>
      </c>
      <c r="L18" s="7">
        <v>2919122</v>
      </c>
      <c r="M18" s="7">
        <v>2919122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1831162</v>
      </c>
      <c r="K19" s="7">
        <v>1831162</v>
      </c>
      <c r="L19" s="7">
        <v>1937443</v>
      </c>
      <c r="M19" s="7">
        <v>1937443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2456117</v>
      </c>
      <c r="K20" s="7">
        <v>2456117</v>
      </c>
      <c r="L20" s="7">
        <v>2193796</v>
      </c>
      <c r="M20" s="7">
        <v>2193796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1899391</v>
      </c>
      <c r="K21" s="7">
        <v>1899391</v>
      </c>
      <c r="L21" s="7">
        <v>1587606</v>
      </c>
      <c r="M21" s="7">
        <v>1587606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66425</v>
      </c>
      <c r="K22" s="53">
        <f>SUM(K23:K24)</f>
        <v>66425</v>
      </c>
      <c r="L22" s="53">
        <v>56218</v>
      </c>
      <c r="M22" s="53">
        <v>56218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66425</v>
      </c>
      <c r="K24" s="7">
        <v>66425</v>
      </c>
      <c r="L24" s="7">
        <v>56218</v>
      </c>
      <c r="M24" s="7">
        <v>56218</v>
      </c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19102</v>
      </c>
      <c r="K26" s="7">
        <v>19102</v>
      </c>
      <c r="L26" s="7">
        <v>83320</v>
      </c>
      <c r="M26" s="7">
        <v>83320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31158</v>
      </c>
      <c r="K27" s="53">
        <f>SUM(K28:K32)</f>
        <v>31158</v>
      </c>
      <c r="L27" s="53">
        <f>SUM(L28:L32)</f>
        <v>20907</v>
      </c>
      <c r="M27" s="53">
        <f>SUM(M28:M32)</f>
        <v>20907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19352</v>
      </c>
      <c r="K28" s="7">
        <v>19352</v>
      </c>
      <c r="L28" s="7">
        <v>1525</v>
      </c>
      <c r="M28" s="7">
        <v>1525</v>
      </c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11806</v>
      </c>
      <c r="K29" s="7">
        <v>11806</v>
      </c>
      <c r="L29" s="7">
        <v>19382</v>
      </c>
      <c r="M29" s="7">
        <v>19382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/>
      <c r="M32" s="7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527724</v>
      </c>
      <c r="K33" s="53">
        <f>SUM(K34:K37)</f>
        <v>527724</v>
      </c>
      <c r="L33" s="53">
        <f>SUM(L34:L37)</f>
        <v>549579</v>
      </c>
      <c r="M33" s="53">
        <f>SUM(M34:M37)</f>
        <v>549579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/>
      <c r="L34" s="7"/>
      <c r="M34" s="7"/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527724</v>
      </c>
      <c r="K35" s="7">
        <v>527724</v>
      </c>
      <c r="L35" s="7">
        <v>549579</v>
      </c>
      <c r="M35" s="7">
        <v>549579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/>
      <c r="M37" s="7"/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43948148</v>
      </c>
      <c r="K42" s="53">
        <f>K7+K27+K38+K40</f>
        <v>43948148</v>
      </c>
      <c r="L42" s="53">
        <f>L7+L27+L38+L40</f>
        <v>45565766</v>
      </c>
      <c r="M42" s="53">
        <f>M7+M27+M38+M40</f>
        <v>45565766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45203901</v>
      </c>
      <c r="K43" s="53">
        <f>K10+K33+K39+K41</f>
        <v>45203901</v>
      </c>
      <c r="L43" s="53">
        <f>L10+L33+L39+L41</f>
        <v>44617521</v>
      </c>
      <c r="M43" s="53">
        <f>M10+M33+M39+M41</f>
        <v>44617521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-1255753</v>
      </c>
      <c r="K44" s="53">
        <f>K42-K43</f>
        <v>-1255753</v>
      </c>
      <c r="L44" s="53">
        <f>L42-L43</f>
        <v>948245</v>
      </c>
      <c r="M44" s="53">
        <f>M42-M43</f>
        <v>948245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948245</v>
      </c>
      <c r="M45" s="53">
        <f>IF(M42&gt;M43,M42-M43,0)</f>
        <v>948245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1255753</v>
      </c>
      <c r="K46" s="53">
        <f>IF(K43&gt;K42,K43-K42,0)</f>
        <v>1255753</v>
      </c>
      <c r="L46" s="53">
        <f>IF(L43&gt;L42,L43-L42,0)</f>
        <v>0</v>
      </c>
      <c r="M46" s="53">
        <f>IF(M43&gt;M42,M43-M42,0)</f>
        <v>0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113244</v>
      </c>
      <c r="K47" s="7">
        <v>113244</v>
      </c>
      <c r="L47" s="7"/>
      <c r="M47" s="7"/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-1368997</v>
      </c>
      <c r="K48" s="53">
        <f>K44-K47</f>
        <v>-1368997</v>
      </c>
      <c r="L48" s="53">
        <f>L44-L47</f>
        <v>948245</v>
      </c>
      <c r="M48" s="53">
        <f>M44-M47</f>
        <v>948245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948245</v>
      </c>
      <c r="M49" s="53">
        <f>IF(M48&gt;0,M48,0)</f>
        <v>948245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1">
        <f>IF(J48&lt;0,-J48,0)</f>
        <v>1368997</v>
      </c>
      <c r="K50" s="61">
        <f>IF(K48&lt;0,-K48,0)</f>
        <v>1368997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v>-1368997</v>
      </c>
      <c r="K56" s="6">
        <v>-1368997</v>
      </c>
      <c r="L56" s="6">
        <v>948245</v>
      </c>
      <c r="M56" s="6">
        <v>948245</v>
      </c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-1368997</v>
      </c>
      <c r="K67" s="61">
        <f>K56+K66</f>
        <v>-1368997</v>
      </c>
      <c r="L67" s="61">
        <f>L56+L66</f>
        <v>948245</v>
      </c>
      <c r="M67" s="61">
        <f>M56+M66</f>
        <v>948245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67" right="0.18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28">
      <selection activeCell="A39" sqref="A39:H3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341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-1255753</v>
      </c>
      <c r="K7" s="7">
        <v>948245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2456117</v>
      </c>
      <c r="K8" s="7">
        <v>2193796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3698872</v>
      </c>
      <c r="K9" s="7">
        <v>6125914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>
        <v>388590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1995595</v>
      </c>
      <c r="K12" s="7">
        <v>1950028</v>
      </c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4">
        <f>SUM(J7:J12)</f>
        <v>6894831</v>
      </c>
      <c r="K13" s="53">
        <f>SUM(K7:K12)</f>
        <v>11606573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3668918</v>
      </c>
      <c r="K15" s="7">
        <v>8997255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249171</v>
      </c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31122</v>
      </c>
      <c r="K17" s="7"/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4">
        <f>SUM(J14:J17)</f>
        <v>3949211</v>
      </c>
      <c r="K18" s="53">
        <f>SUM(K14:K17)</f>
        <v>8997255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2945620</v>
      </c>
      <c r="K19" s="53">
        <f>IF(K13&gt;K18,K13-K18,0)</f>
        <v>2609318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30"/>
      <c r="C21" s="230"/>
      <c r="D21" s="230"/>
      <c r="E21" s="230"/>
      <c r="F21" s="230"/>
      <c r="G21" s="230"/>
      <c r="H21" s="230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218030</v>
      </c>
      <c r="K22" s="7">
        <v>34403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31106</v>
      </c>
      <c r="K24" s="7">
        <v>131236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249136</v>
      </c>
      <c r="K27" s="53">
        <f>SUM(K22:K26)</f>
        <v>165639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592597</v>
      </c>
      <c r="K28" s="7">
        <v>1941689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592597</v>
      </c>
      <c r="K31" s="53">
        <f>SUM(K28:K30)</f>
        <v>1941689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343461</v>
      </c>
      <c r="K33" s="53">
        <f>IF(K31&gt;K27,K31-K27,0)</f>
        <v>1776050</v>
      </c>
    </row>
    <row r="34" spans="1:11" ht="12.75">
      <c r="A34" s="214" t="s">
        <v>160</v>
      </c>
      <c r="B34" s="230"/>
      <c r="C34" s="230"/>
      <c r="D34" s="230"/>
      <c r="E34" s="230"/>
      <c r="F34" s="230"/>
      <c r="G34" s="230"/>
      <c r="H34" s="230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496360</v>
      </c>
      <c r="K36" s="7">
        <v>1993422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155040</v>
      </c>
      <c r="K37" s="7">
        <v>29907</v>
      </c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651400</v>
      </c>
      <c r="K38" s="53">
        <f>SUM(K35:K37)</f>
        <v>2023329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3172617</v>
      </c>
      <c r="K39" s="7">
        <v>2557320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3172617</v>
      </c>
      <c r="K44" s="53">
        <f>SUM(K39:K43)</f>
        <v>2557320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2521217</v>
      </c>
      <c r="K46" s="53">
        <f>IF(K44&gt;K38,K44-K38,0)</f>
        <v>533991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80942</v>
      </c>
      <c r="K47" s="53">
        <f>IF(K19-K20+K32-K33+K45-K46&gt;0,K19-K20+K32-K33+K45-K46,0)</f>
        <v>299277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487584</v>
      </c>
      <c r="K49" s="7">
        <v>850066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80942</v>
      </c>
      <c r="K50" s="7">
        <v>299277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5">
        <f>J49+J50-J51</f>
        <v>568526</v>
      </c>
      <c r="K52" s="61">
        <f>K49+K50-K51</f>
        <v>1149343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30"/>
      <c r="C22" s="230"/>
      <c r="D22" s="230"/>
      <c r="E22" s="230"/>
      <c r="F22" s="230"/>
      <c r="G22" s="230"/>
      <c r="H22" s="230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30"/>
      <c r="C35" s="230"/>
      <c r="D35" s="230"/>
      <c r="E35" s="230"/>
      <c r="F35" s="230"/>
      <c r="G35" s="230"/>
      <c r="H35" s="230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9" sqref="K19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6" width="9.140625" style="76" customWidth="1"/>
    <col min="7" max="7" width="10.140625" style="76" customWidth="1"/>
    <col min="8" max="8" width="3.140625" style="76" hidden="1" customWidth="1"/>
    <col min="9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40909</v>
      </c>
      <c r="F2" s="43" t="s">
        <v>250</v>
      </c>
      <c r="G2" s="285">
        <v>41274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113504000</v>
      </c>
      <c r="K5" s="45">
        <v>113504000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5385620</v>
      </c>
      <c r="K6" s="46">
        <v>5385620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15428199</v>
      </c>
      <c r="K7" s="46">
        <v>15428199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16815532</v>
      </c>
      <c r="K8" s="46">
        <v>7931767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-1368997</v>
      </c>
      <c r="K9" s="46">
        <v>948245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149764354</v>
      </c>
      <c r="K14" s="79">
        <f>SUM(K5:K13)</f>
        <v>143197831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17" right="0.19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ZP Klara</cp:lastModifiedBy>
  <cp:lastPrinted>2012-04-24T09:24:38Z</cp:lastPrinted>
  <dcterms:created xsi:type="dcterms:W3CDTF">2008-10-17T11:51:54Z</dcterms:created>
  <dcterms:modified xsi:type="dcterms:W3CDTF">2012-04-24T09:24:41Z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