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1400" windowHeight="47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<sst xmlns="http://schemas.openxmlformats.org/spreadsheetml/2006/main" count="401" uniqueCount="351">
  <si>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</si>
  <si>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</si>
  <si>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</si>
  <si>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</si>
  <si>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</si>
  <si>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</si>
  <si>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</si>
  <si>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</si>
  <si>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</si>
  <si>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</si>
  <si>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</si>
  <si>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</si>
  <si>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</si>
  <si>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</si>
  <si>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</si>
  <si>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</si>
  <si>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</si>
  <si>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</si>
  <si>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</si>
  <si>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</si>
  <si>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</si>
  <si>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</si>
  <si>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</si>
  <si>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</si>
  <si>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</si>
  <si>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</si>
  <si>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</si>
  <si>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</si>
  <si>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</si>
  <si>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</si>
  <si>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</si>
  <si>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</si>
  <si>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</si>
  <si>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</si>
  <si>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</si>
  <si>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</si>
  <si>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</si>
  <si>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</si>
  <si>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</si>
  <si>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</si>
  <si>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</si>
  <si>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</si>
  <si>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</si>
  <si>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</si>
  <si>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</si>
  <si>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</si>
  <si>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</si>
  <si>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</si>
  <si>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</si>
  <si>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</si>
  <si>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</si>
  <si>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</si>
  <si>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</si>
  <si>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</si>
  <si>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</si>
  <si>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</si>
  <si>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</si>
  <si>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</si>
  <si>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</si>
  <si>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</si>
  <si>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</si>
  <si>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</si>
  <si>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</si>
  <si>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</si>
  <si>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</si>
  <si>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</si>
  <si>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</si>
  <si>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</si>
  <si>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</si>
  <si>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</si>
  <si>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</si>
  <si>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</si>
  <si>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</si>
  <si>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</si>
  <si>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</si>
  <si>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</si>
  <si>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</si>
  <si>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</si>
  <si>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</si>
  <si>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</si>
  <si>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</si>
  <si>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</si>
  <si>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</si>
  <si>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</si>
  <si>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</si>
  <si>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</si>
  <si>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</si>
  <si>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</si>
  <si>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</si>
  <si>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</si>
  <si>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</si>
  <si>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</si>
  <si>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</si>
  <si>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</si>
  <si>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</si>
  <si>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</si>
  <si>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</si>
  <si>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</si>
  <si>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</si>
  <si>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</si>
  <si>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</si>
  <si>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</si>
  <si>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</si>
  <si>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</si>
  <si>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</si>
  <si>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</si>
  <si>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</si>
  <si>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</si>
  <si>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</si>
  <si>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</si>
  <si>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</si>
  <si>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</si>
  <si>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</si>
  <si>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</si>
  <si>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</si>
  <si>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</si>
  <si>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</si>
  <si>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</si>
  <si>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</si>
  <si>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</si>
  <si>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</si>
  <si>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</si>
  <si>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</si>
  <si>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</si>
  <si>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</si>
  <si>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</si>
  <si>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</si>
  <si>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</si>
  <si>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</si>
  <si>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</si>
  <si>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</si>
  <si>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</si>
  <si>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</si>
  <si>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</si>
  <si>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</si>
  <si>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</si>
  <si>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</si>
  <si>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</si>
  <si>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</si>
  <si>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</si>
  <si>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</si>
  <si>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</si>
  <si>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</si>
  <si>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</si>
  <si>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</si>
  <si>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</si>
  <si>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</si>
  <si>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</si>
  <si>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</si>
  <si>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</si>
  <si>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</si>
  <si>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</si>
  <si>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</si>
  <si>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</si>
  <si>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</si>
  <si>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</si>
  <si>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</si>
  <si>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</si>
  <si>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</si>
  <si>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</si>
  <si>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</si>
  <si>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</si>
  <si>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</si>
  <si>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</si>
  <si>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</si>
  <si>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</si>
  <si>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</si>
  <si>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</si>
  <si>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</si>
  <si>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</si>
  <si>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</si>
  <si>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</si>
  <si>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</si>
  <si>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</si>
  <si>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</si>
  <si>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</si>
  <si>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</si>
  <si>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</si>
  <si>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</si>
  <si>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</si>
  <si>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</si>
  <si>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</si>
  <si>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</si>
  <si>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</si>
  <si>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</si>
  <si>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</si>
  <si>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</si>
  <si>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</si>
  <si>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</si>
  <si>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</si>
  <si>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</si>
  <si>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</si>
  <si>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</si>
  <si>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</si>
  <si>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</si>
  <si>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</si>
  <si>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</si>
  <si>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</si>
  <si>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</si>
  <si>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</si>
  <si>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</si>
  <si>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</si>
  <si>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</si>
  <si>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</si>
  <si>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</si>
  <si>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</si>
  <si>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</si>
  <si>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</si>
  <si>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</si>
  <si>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</si>
  <si>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</si>
  <si>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</si>
  <si>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</si>
  <si>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</si>
  <si>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</si>
  <si>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</si>
  <si>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</si>
  <si>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</si>
  <si>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</si>
  <si>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</si>
  <si>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</si>
  <si>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</si>
  <si>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</si>
  <si>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</si>
  <si>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</si>
  <si>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</si>
  <si>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</si>
  <si>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</si>
  <si>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</si>
  <si>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</si>
  <si>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</si>
  <si>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</si>
  <si>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</si>
  <si>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</si>
  <si>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</si>
  <si>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</si>
  <si>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</si>
  <si>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</si>
  <si>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</si>
  <si>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</si>
  <si>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</si>
  <si>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</si>
  <si>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</si>
  <si>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</si>
  <si>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</si>
  <si>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</si>
  <si>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</si>
  <si>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</si>
  <si>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</si>
  <si>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</si>
  <si>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</si>
  <si>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</si>
  <si>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</si>
  <si>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</si>
  <si>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</si>
  <si>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</si>
  <si>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</si>
  <si>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</si>
  <si>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</si>
  <si>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</si>
  <si>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</si>
  <si>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</si>
  <si>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</si>
  <si>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</si>
  <si>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</si>
  <si>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</si>
  <si>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</si>
  <si>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</si>
  <si>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</si>
  <si>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</si>
  <si>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</si>
  <si>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</si>
  <si>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</si>
  <si>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</si>
  <si>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</si>
  <si>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</si>
  <si>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</si>
  <si>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</si>
  <si>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</si>
  <si>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</si>
  <si>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</si>
  <si>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</si>
  <si>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</si>
  <si>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</si>
  <si>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</si>
  <si>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</si>
  <si>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</si>
  <si>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</si>
  <si>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</si>
  <si>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</si>
  <si>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</si>
  <si>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</si>
  <si>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</si>
  <si>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</si>
  <si>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</si>
  <si>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</si>
  <si>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</si>
  <si>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</si>
  <si>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</si>
  <si>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</si>
  <si>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</si>
  <si>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</si>
  <si>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</si>
  <si>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</si>
  <si>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</si>
  <si>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</si>
  <si>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</si>
  <si>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</si>
  <si>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</si>
  <si>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</si>
  <si>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</si>
  <si>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</si>
  <si>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</si>
  <si>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</si>
  <si>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</si>
  <si>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</si>
  <si>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</si>
  <si>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</si>
  <si>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</si>
  <si>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</si>
  <si>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</si>
  <si>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</si>
  <si>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</si>
  <si>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</si>
  <si>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31.12.2011.</t>
  </si>
  <si>
    <t>01.01.2011.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</si>
  <si>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</si>
  <si>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</si>
  <si>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</si>
  <si>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</si>
  <si>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</si>
  <si>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</si>
  <si>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</si>
  <si>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</si>
  <si>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Zagreb</t>
  </si>
  <si>
    <t>GRAD ZAGREB</t>
  </si>
  <si>
    <t>1071</t>
  </si>
  <si>
    <t>PREHRANA TRGOVINA d.d.</t>
  </si>
  <si>
    <t>ZAGREB,UTINJSKA 48</t>
  </si>
  <si>
    <t>03277607</t>
  </si>
  <si>
    <t>KLARA TRADE d.o.o.</t>
  </si>
  <si>
    <t>ZAGREB,NOVA CESTA 93</t>
  </si>
  <si>
    <t>00977985</t>
  </si>
  <si>
    <t>DARINKA FIŠTREK</t>
  </si>
  <si>
    <t>013688418</t>
  </si>
  <si>
    <t>013822384</t>
  </si>
  <si>
    <t>darinka.fistrek@klara.hr</t>
  </si>
  <si>
    <t>SUZANA GREGURIĆ</t>
  </si>
  <si>
    <t>stanje na dan 31.12.2011.</t>
  </si>
  <si>
    <t>u razdoblju 01.01.2011. do 31.12.2011.</t>
  </si>
  <si>
    <t>Obveznik: ZAGREBAČKE PEKARNE KLARA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</si>
</sst>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53" applyFont="1" applyAlignment="1">
      <alignment/>
      <protection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25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5" t="s">
        <v>256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325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8" t="s">
        <v>326</v>
      </c>
      <c r="D6" s="119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8" t="s">
        <v>327</v>
      </c>
      <c r="D8" s="119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8" t="s">
        <v>328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0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10020</v>
      </c>
      <c r="D14" s="164"/>
      <c r="E14" s="31"/>
      <c r="F14" s="120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0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333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133</v>
      </c>
      <c r="D22" s="120" t="s">
        <v>334</v>
      </c>
      <c r="E22" s="147"/>
      <c r="F22" s="148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21</v>
      </c>
      <c r="D24" s="120" t="s">
        <v>335</v>
      </c>
      <c r="E24" s="147"/>
      <c r="F24" s="147"/>
      <c r="G24" s="148"/>
      <c r="H24" s="38" t="s">
        <v>270</v>
      </c>
      <c r="I24" s="48">
        <v>677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/>
      <c r="D26" s="50"/>
      <c r="E26" s="22"/>
      <c r="F26" s="51"/>
      <c r="G26" s="138" t="s">
        <v>273</v>
      </c>
      <c r="H26" s="139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20" t="s">
        <v>337</v>
      </c>
      <c r="B30" s="147"/>
      <c r="C30" s="147"/>
      <c r="D30" s="148"/>
      <c r="E30" s="120" t="s">
        <v>338</v>
      </c>
      <c r="F30" s="147"/>
      <c r="G30" s="148"/>
      <c r="H30" s="118" t="s">
        <v>339</v>
      </c>
      <c r="I30" s="119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20" t="s">
        <v>340</v>
      </c>
      <c r="B32" s="147"/>
      <c r="C32" s="147"/>
      <c r="D32" s="148"/>
      <c r="E32" s="120" t="s">
        <v>341</v>
      </c>
      <c r="F32" s="147"/>
      <c r="G32" s="148"/>
      <c r="H32" s="118" t="s">
        <v>342</v>
      </c>
      <c r="I32" s="11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1"/>
      <c r="C34" s="121"/>
      <c r="D34" s="122"/>
      <c r="E34" s="146"/>
      <c r="F34" s="121"/>
      <c r="G34" s="121"/>
      <c r="H34" s="118"/>
      <c r="I34" s="11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1"/>
      <c r="C36" s="121"/>
      <c r="D36" s="122"/>
      <c r="E36" s="146"/>
      <c r="F36" s="121"/>
      <c r="G36" s="121"/>
      <c r="H36" s="118"/>
      <c r="I36" s="119"/>
      <c r="J36" s="22"/>
      <c r="K36" s="22"/>
      <c r="L36" s="22"/>
    </row>
    <row r="37" spans="1:12" ht="12.75">
      <c r="A37" s="59"/>
      <c r="B37" s="59"/>
      <c r="C37" s="123"/>
      <c r="D37" s="124"/>
      <c r="E37" s="31"/>
      <c r="F37" s="123"/>
      <c r="G37" s="124"/>
      <c r="H37" s="31"/>
      <c r="I37" s="31"/>
      <c r="J37" s="22"/>
      <c r="K37" s="22"/>
      <c r="L37" s="22"/>
    </row>
    <row r="38" spans="1:12" ht="12.75">
      <c r="A38" s="146"/>
      <c r="B38" s="121"/>
      <c r="C38" s="121"/>
      <c r="D38" s="122"/>
      <c r="E38" s="146"/>
      <c r="F38" s="121"/>
      <c r="G38" s="121"/>
      <c r="H38" s="118"/>
      <c r="I38" s="11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1"/>
      <c r="C40" s="121"/>
      <c r="D40" s="122"/>
      <c r="E40" s="146"/>
      <c r="F40" s="121"/>
      <c r="G40" s="121"/>
      <c r="H40" s="118"/>
      <c r="I40" s="11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8"/>
      <c r="D44" s="119"/>
      <c r="E44" s="32"/>
      <c r="F44" s="120"/>
      <c r="G44" s="121"/>
      <c r="H44" s="121"/>
      <c r="I44" s="122"/>
      <c r="J44" s="22"/>
      <c r="K44" s="22"/>
      <c r="L44" s="22"/>
    </row>
    <row r="45" spans="1:12" ht="12.75">
      <c r="A45" s="59"/>
      <c r="B45" s="59"/>
      <c r="C45" s="123"/>
      <c r="D45" s="124"/>
      <c r="E45" s="31"/>
      <c r="F45" s="123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0" t="s">
        <v>343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344</v>
      </c>
      <c r="D48" s="136"/>
      <c r="E48" s="137"/>
      <c r="F48" s="32"/>
      <c r="G48" s="38" t="s">
        <v>281</v>
      </c>
      <c r="H48" s="140" t="s">
        <v>345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346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347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29" t="s">
        <v>283</v>
      </c>
      <c r="D53" s="129"/>
      <c r="E53" s="129"/>
      <c r="F53" s="129"/>
      <c r="G53" s="129"/>
      <c r="H53" s="12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43"/>
      <c r="D55" s="143"/>
      <c r="E55" s="14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8" t="s">
        <v>317</v>
      </c>
      <c r="I56" s="128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8"/>
      <c r="I57" s="128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8"/>
      <c r="I58" s="128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8"/>
      <c r="I59" s="128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8"/>
      <c r="I60" s="12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0" t="s">
        <v>287</v>
      </c>
      <c r="H63" s="126"/>
      <c r="I63" s="12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12">
      <selection activeCell="A4" sqref="A4:K4"/>
    </sheetView>
  </sheetViews>
  <sheetFormatPr defaultColWidth="9.140625" defaultRowHeight="12.75"/>
  <cols>
    <col min="7" max="7" width="5.8515625" style="0" customWidth="1"/>
    <col min="8" max="8" width="6.140625" style="0" hidden="1" customWidth="1"/>
    <col min="10" max="10" width="12.140625" style="0" customWidth="1"/>
    <col min="11" max="11" width="12.003906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329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142792771</v>
      </c>
      <c r="K9" s="12">
        <f>K10+K17+K27+K36+K40</f>
        <v>138076008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4889597</v>
      </c>
      <c r="K10" s="12">
        <f>SUM(K11:K16)</f>
        <v>3938464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1105000</v>
      </c>
      <c r="K13" s="13">
        <v>765000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3784597</v>
      </c>
      <c r="K16" s="13">
        <v>3173464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128230637</v>
      </c>
      <c r="K17" s="12">
        <f>SUM(K18:K26)</f>
        <v>124253879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34464057</v>
      </c>
      <c r="K18" s="13">
        <v>34464057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64746122</v>
      </c>
      <c r="K19" s="13">
        <v>61061914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18986548</v>
      </c>
      <c r="K20" s="13">
        <v>15607460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4526596</v>
      </c>
      <c r="K21" s="13">
        <v>3486115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580814</v>
      </c>
      <c r="K23" s="13">
        <v>971050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4649802</v>
      </c>
      <c r="K24" s="13">
        <v>8280716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276698</v>
      </c>
      <c r="K25" s="13">
        <v>382567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9433892</v>
      </c>
      <c r="K27" s="12">
        <f>SUM(K28:K35)</f>
        <v>9663738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10000</v>
      </c>
      <c r="K28" s="13">
        <v>10000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7792308</v>
      </c>
      <c r="K29" s="13">
        <v>7792308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>
        <v>200000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76950</v>
      </c>
      <c r="K32" s="13">
        <v>76950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1549634</v>
      </c>
      <c r="K33" s="13">
        <v>1579480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5000</v>
      </c>
      <c r="K34" s="13">
        <v>5000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238645</v>
      </c>
      <c r="K36" s="12">
        <f>SUM(K37:K39)</f>
        <v>219927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238645</v>
      </c>
      <c r="K39" s="13">
        <v>219927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78366750</v>
      </c>
      <c r="K41" s="12">
        <f>K42+K50+K57+K65</f>
        <v>78436541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12762883</v>
      </c>
      <c r="K42" s="12">
        <f>SUM(K43:K49)</f>
        <v>13466254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3031470</v>
      </c>
      <c r="K43" s="13">
        <v>3052762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2774479</v>
      </c>
      <c r="K45" s="13">
        <v>2756036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6956934</v>
      </c>
      <c r="K46" s="13">
        <v>7657456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41610025</v>
      </c>
      <c r="K50" s="12">
        <f>SUM(K51:K56)</f>
        <v>41007420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37630178</v>
      </c>
      <c r="K52" s="13">
        <v>36890971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317072</v>
      </c>
      <c r="K54" s="13">
        <v>288813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3507582</v>
      </c>
      <c r="K55" s="13">
        <v>3763187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155193</v>
      </c>
      <c r="K56" s="13">
        <v>64449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22633499</v>
      </c>
      <c r="K57" s="12">
        <f>SUM(K58:K64)</f>
        <v>21983976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21777483</v>
      </c>
      <c r="K58" s="13">
        <v>21777483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856016</v>
      </c>
      <c r="K63" s="13">
        <v>206493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1360343</v>
      </c>
      <c r="K65" s="13">
        <v>1978891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427382</v>
      </c>
      <c r="K66" s="13">
        <v>889009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221586903</v>
      </c>
      <c r="K67" s="12">
        <f>K8+K9+K41+K66</f>
        <v>217401558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114560</v>
      </c>
      <c r="K68" s="14">
        <v>114507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137025050</v>
      </c>
      <c r="K70" s="20">
        <f>K71+K72+K73+K79+K80+K83+K86</f>
        <v>122967681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119822800</v>
      </c>
      <c r="K71" s="13">
        <v>119822800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5385620</v>
      </c>
      <c r="K72" s="13">
        <v>5385620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16540832</v>
      </c>
      <c r="K73" s="12">
        <f>K74+K75-K76+K77+K78</f>
        <v>16540832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7521201</v>
      </c>
      <c r="K74" s="13">
        <v>7521201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77780</v>
      </c>
      <c r="K75" s="13">
        <v>77780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89660</v>
      </c>
      <c r="K76" s="13">
        <v>89660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9031511</v>
      </c>
      <c r="K78" s="13">
        <v>9031511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-101582</v>
      </c>
      <c r="K80" s="12">
        <f>K81-K82</f>
        <v>-4724203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101582</v>
      </c>
      <c r="K82" s="13">
        <v>4724203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-4015509</v>
      </c>
      <c r="K83" s="12">
        <f>K84-K85</f>
        <v>-13594926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/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4015509</v>
      </c>
      <c r="K85" s="13">
        <v>13594926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-607111</v>
      </c>
      <c r="K86" s="13">
        <v>-462442</v>
      </c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17712081</v>
      </c>
      <c r="K91" s="12">
        <f>SUM(K92:K100)</f>
        <v>14198695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17712081</v>
      </c>
      <c r="K94" s="13">
        <v>14198695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66814132</v>
      </c>
      <c r="K101" s="12">
        <f>SUM(K102:K113)</f>
        <v>80180763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13460883</v>
      </c>
      <c r="K104" s="13">
        <v>11417278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>
        <v>26768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45297486</v>
      </c>
      <c r="K106" s="13">
        <v>61164570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>
        <v>100000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4473639</v>
      </c>
      <c r="K109" s="13">
        <v>4197758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2910826</v>
      </c>
      <c r="K110" s="13">
        <v>3067575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615</v>
      </c>
      <c r="K111" s="13">
        <v>615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670683</v>
      </c>
      <c r="K113" s="13">
        <v>206199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35640</v>
      </c>
      <c r="K114" s="13">
        <v>54419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221586903</v>
      </c>
      <c r="K115" s="12">
        <f>K70+K87+K91+K101+K114</f>
        <v>217401558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114560</v>
      </c>
      <c r="K116" s="14">
        <v>114507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134759018</v>
      </c>
      <c r="K119" s="13">
        <v>121164086</v>
      </c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>
        <v>2266032</v>
      </c>
      <c r="K120" s="14">
        <v>1803595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1.17" right="0.18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6">
      <selection activeCell="A64" sqref="A64:H64"/>
    </sheetView>
  </sheetViews>
  <sheetFormatPr defaultColWidth="9.140625" defaultRowHeight="12.75"/>
  <cols>
    <col min="7" max="7" width="7.57421875" style="0" customWidth="1"/>
    <col min="8" max="8" width="9.140625" style="0" hidden="1" customWidth="1"/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329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295883481</v>
      </c>
      <c r="K7" s="20">
        <f>SUM(K8:K9)</f>
        <v>294307660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286358504</v>
      </c>
      <c r="K8" s="13">
        <v>284946566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9524977</v>
      </c>
      <c r="K9" s="13">
        <v>9361094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297520976</v>
      </c>
      <c r="K10" s="12">
        <f>K11+K12+K16+K20+K21+K22+K25+K26</f>
        <v>306666512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113165</v>
      </c>
      <c r="K11" s="13">
        <v>18444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194512389</v>
      </c>
      <c r="K12" s="12">
        <f>SUM(K13:K15)</f>
        <v>210940801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66352848</v>
      </c>
      <c r="K13" s="13">
        <v>81379831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85212300</v>
      </c>
      <c r="K14" s="13">
        <v>86206372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42947241</v>
      </c>
      <c r="K15" s="13">
        <v>43354598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75016780</v>
      </c>
      <c r="K16" s="12">
        <f>SUM(K17:K19)</f>
        <v>69429568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46619646</v>
      </c>
      <c r="K17" s="13">
        <v>44115635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17454056</v>
      </c>
      <c r="K18" s="13">
        <v>15187126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10943078</v>
      </c>
      <c r="K19" s="13">
        <v>10126807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13342953</v>
      </c>
      <c r="K20" s="13">
        <v>12792614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12913259</v>
      </c>
      <c r="K21" s="13">
        <v>12382722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792709</v>
      </c>
      <c r="K22" s="12">
        <f>SUM(K23:K24)</f>
        <v>495087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792709</v>
      </c>
      <c r="K24" s="13">
        <v>495087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/>
      <c r="K25" s="13"/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829721</v>
      </c>
      <c r="K26" s="13">
        <v>607276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665960</v>
      </c>
      <c r="K27" s="12">
        <f>SUM(K28:K32)</f>
        <v>1019791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/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203125</v>
      </c>
      <c r="K29" s="13">
        <v>601006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462835</v>
      </c>
      <c r="K32" s="13">
        <v>418785</v>
      </c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3271825</v>
      </c>
      <c r="K33" s="12">
        <f>SUM(K34:K37)</f>
        <v>2718307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/>
      <c r="K34" s="13"/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2861792</v>
      </c>
      <c r="K35" s="13">
        <v>2718307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410033</v>
      </c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296549441</v>
      </c>
      <c r="K42" s="12">
        <f>K7+K27+K38+K40</f>
        <v>295327451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300792801</v>
      </c>
      <c r="K43" s="12">
        <f>K10+K33+K39+K41</f>
        <v>309384819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-4243360</v>
      </c>
      <c r="K44" s="12">
        <f>K42-K43</f>
        <v>-14057368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4243360</v>
      </c>
      <c r="K46" s="12">
        <f>IF(K43&gt;K42,K43-K42,0)</f>
        <v>14057368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379260</v>
      </c>
      <c r="K47" s="13"/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-4622620</v>
      </c>
      <c r="K48" s="12">
        <f>K44-K47</f>
        <v>-14057368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4622620</v>
      </c>
      <c r="K50" s="18">
        <f>IF(K48&lt;0,-K48,0)</f>
        <v>14057368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-4015509</v>
      </c>
      <c r="K53" s="13">
        <v>-13594926</v>
      </c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-607111</v>
      </c>
      <c r="K54" s="14">
        <v>-462442</v>
      </c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-4622620</v>
      </c>
      <c r="K56" s="11">
        <v>-14057368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/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-4622620</v>
      </c>
      <c r="K67" s="18">
        <f>K56+K66</f>
        <v>-14057368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-4015509</v>
      </c>
      <c r="K70" s="13">
        <v>-13594926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>
        <v>-607111</v>
      </c>
      <c r="K71" s="14">
        <v>-462442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1.03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SheetLayoutView="110" zoomScalePageLayoutView="0" workbookViewId="0" topLeftCell="A18">
      <selection activeCell="A48" sqref="A48:H48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349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350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-5097720</v>
      </c>
      <c r="K8" s="13">
        <v>-14057368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13342953</v>
      </c>
      <c r="K9" s="13">
        <v>12792614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2629164</v>
      </c>
      <c r="K10" s="13">
        <v>14070797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7307679</v>
      </c>
      <c r="K11" s="13">
        <v>602605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946245</v>
      </c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1333892</v>
      </c>
      <c r="K13" s="13">
        <v>29588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20462213</v>
      </c>
      <c r="K14" s="12">
        <f>SUM(K8:K13)</f>
        <v>13438236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>
        <v>703371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1460748</v>
      </c>
      <c r="K18" s="13"/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1460748</v>
      </c>
      <c r="K19" s="12">
        <f>SUM(K15:K18)</f>
        <v>703371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19001465</v>
      </c>
      <c r="K20" s="12">
        <f>IF(K14&gt;K19,K14-K19,0)</f>
        <v>12734865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60061</v>
      </c>
      <c r="K23" s="13">
        <v>342272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120659</v>
      </c>
      <c r="K25" s="13">
        <v>470551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>
        <v>900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180720</v>
      </c>
      <c r="K28" s="12">
        <f>SUM(K23:K27)</f>
        <v>813723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9628428</v>
      </c>
      <c r="K29" s="13">
        <v>7795756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>
        <v>200000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486581</v>
      </c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10115009</v>
      </c>
      <c r="K32" s="12">
        <f>SUM(K29:K31)</f>
        <v>7995756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9934289</v>
      </c>
      <c r="K34" s="12">
        <f>IF(K32&gt;K28,K32-K28,0)</f>
        <v>7182033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8579165</v>
      </c>
      <c r="K37" s="13">
        <v>6647498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8579165</v>
      </c>
      <c r="K39" s="12">
        <f>SUM(K36:K38)</f>
        <v>6647498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11413382</v>
      </c>
      <c r="K40" s="13">
        <v>11581782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6812308</v>
      </c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18225690</v>
      </c>
      <c r="K45" s="12">
        <f>SUM(K40:K44)</f>
        <v>11581782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9646525</v>
      </c>
      <c r="K47" s="12">
        <f>IF(K45&gt;K39,K45-K39,0)</f>
        <v>4934284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618548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579349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1939692</v>
      </c>
      <c r="K50" s="13">
        <v>1360343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618548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579349</v>
      </c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1360343</v>
      </c>
      <c r="K53" s="18">
        <f>K50+K51-K52</f>
        <v>1978891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81" right="0.4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6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0" width="9.851562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40544</v>
      </c>
      <c r="F2" s="99" t="s">
        <v>258</v>
      </c>
      <c r="G2" s="274">
        <v>40908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119822800</v>
      </c>
      <c r="K5" s="107">
        <v>119822800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5385620</v>
      </c>
      <c r="K6" s="108">
        <v>5385620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17395192</v>
      </c>
      <c r="K7" s="108">
        <v>16540832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-101582</v>
      </c>
      <c r="K8" s="108">
        <v>-4724203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-5476980</v>
      </c>
      <c r="K9" s="108">
        <v>-14057368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137025050</v>
      </c>
      <c r="K14" s="109">
        <f>SUM(K5:K13)</f>
        <v>122967681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>
        <v>134759018</v>
      </c>
      <c r="K23" s="107">
        <v>121164086</v>
      </c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>
        <v>2266032</v>
      </c>
      <c r="K24" s="110">
        <v>1803595</v>
      </c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34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ZP Klara</cp:lastModifiedBy>
  <cp:lastPrinted>2012-04-19T09:41:56Z</cp:lastPrinted>
  <dcterms:created xsi:type="dcterms:W3CDTF">2008-10-17T11:51:54Z</dcterms:created>
  <dcterms:modified xsi:type="dcterms:W3CDTF">2012-04-19T09:42:00Z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