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<sst xmlns="http://schemas.openxmlformats.org/spreadsheetml/2006/main" count="396" uniqueCount="347">
  <si>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</si>
  <si>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</si>
  <si>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</si>
  <si>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</si>
  <si>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</si>
  <si>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</si>
  <si>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</si>
  <si>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</si>
  <si>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</si>
  <si>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</si>
  <si>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</si>
  <si>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</si>
  <si>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</si>
  <si>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</si>
  <si>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</si>
  <si>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</si>
  <si>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</si>
  <si>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</si>
  <si>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</si>
  <si>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</si>
  <si>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</si>
  <si>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</si>
  <si>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</si>
  <si>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</si>
  <si>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</si>
  <si>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</si>
  <si>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</si>
  <si>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</si>
  <si>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</si>
  <si>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</si>
  <si>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</si>
  <si>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</si>
  <si>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</si>
  <si>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</si>
  <si>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</si>
  <si>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</si>
  <si>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</si>
  <si>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</si>
  <si>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</si>
  <si>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</si>
  <si>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</si>
  <si>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</si>
  <si>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</si>
  <si>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</si>
  <si>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</si>
  <si>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</si>
  <si>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</si>
  <si>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</si>
  <si>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</si>
  <si>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</si>
  <si>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</si>
  <si>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</si>
  <si>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</si>
  <si>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</si>
  <si>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</si>
  <si>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</si>
  <si>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</si>
  <si>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</si>
  <si>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</si>
  <si>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</si>
  <si>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</si>
  <si>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</si>
  <si>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</si>
  <si>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</si>
  <si>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</si>
  <si>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</si>
  <si>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</si>
  <si>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</si>
  <si>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</si>
  <si>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</si>
  <si>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</si>
  <si>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</si>
  <si>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</si>
  <si>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</si>
  <si>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</si>
  <si>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</si>
  <si>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</si>
  <si>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</si>
  <si>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</si>
  <si>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</si>
  <si>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</si>
  <si>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</si>
  <si>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</si>
  <si>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</si>
  <si>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</si>
  <si>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</si>
  <si>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</si>
  <si>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</si>
  <si>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</si>
  <si>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</si>
  <si>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</si>
  <si>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</si>
  <si>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</si>
  <si>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</si>
  <si>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</si>
  <si>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</si>
  <si>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</si>
  <si>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</si>
  <si>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</si>
  <si>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</si>
  <si>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</si>
  <si>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</si>
  <si>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</si>
  <si>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</si>
  <si>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</si>
  <si>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</si>
  <si>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</si>
  <si>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</si>
  <si>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</si>
  <si>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</si>
  <si>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</si>
  <si>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</si>
  <si>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</si>
  <si>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</si>
  <si>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</si>
  <si>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</si>
  <si>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</si>
  <si>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</si>
  <si>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</si>
  <si>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</si>
  <si>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</si>
  <si>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</si>
  <si>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</si>
  <si>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</si>
  <si>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</si>
  <si>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</si>
  <si>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</si>
  <si>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</si>
  <si>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</si>
  <si>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</si>
  <si>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</si>
  <si>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</si>
  <si>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</si>
  <si>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</si>
  <si>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</si>
  <si>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</si>
  <si>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</si>
  <si>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</si>
  <si>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</si>
  <si>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</si>
  <si>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</si>
  <si>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</si>
  <si>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</si>
  <si>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</si>
  <si>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</si>
  <si>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</si>
  <si>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</si>
  <si>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</si>
  <si>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</si>
  <si>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</si>
  <si>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</si>
  <si>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</si>
  <si>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</si>
  <si>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</si>
  <si>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</si>
  <si>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</si>
  <si>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</si>
  <si>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</si>
  <si>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</si>
  <si>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</si>
  <si>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</si>
  <si>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</si>
  <si>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</si>
  <si>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</si>
  <si>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</si>
  <si>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</si>
  <si>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</si>
  <si>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</si>
  <si>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</si>
  <si>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</si>
  <si>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</si>
  <si>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</si>
  <si>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</si>
  <si>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</si>
  <si>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</si>
  <si>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</si>
  <si>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</si>
  <si>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</si>
  <si>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</si>
  <si>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</si>
  <si>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</si>
  <si>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</si>
  <si>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</si>
  <si>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</si>
  <si>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</si>
  <si>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</si>
  <si>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</si>
  <si>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</si>
  <si>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</si>
  <si>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</si>
  <si>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</si>
  <si>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</si>
  <si>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</si>
  <si>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</si>
  <si>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</si>
  <si>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</si>
  <si>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</si>
  <si>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</si>
  <si>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</si>
  <si>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</si>
  <si>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</si>
  <si>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</si>
  <si>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</si>
  <si>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</si>
  <si>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</si>
  <si>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</si>
  <si>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</si>
  <si>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</si>
  <si>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</si>
  <si>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</si>
  <si>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</si>
  <si>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</si>
  <si>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</si>
  <si>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</si>
  <si>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</si>
  <si>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</si>
  <si>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</si>
  <si>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</si>
  <si>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</si>
  <si>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</si>
  <si>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</si>
  <si>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</si>
  <si>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</si>
  <si>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</si>
  <si>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</si>
  <si>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</si>
  <si>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</si>
  <si>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</si>
  <si>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</si>
  <si>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</si>
  <si>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</si>
  <si>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</si>
  <si>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</si>
  <si>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</si>
  <si>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</si>
  <si>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</si>
  <si>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</si>
  <si>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</si>
  <si>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</si>
  <si>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</si>
  <si>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</si>
  <si>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</si>
  <si>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</si>
  <si>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</si>
  <si>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</si>
  <si>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</si>
  <si>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</si>
  <si>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</si>
  <si>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</si>
  <si>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</si>
  <si>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</si>
  <si>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</si>
  <si>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</si>
  <si>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</si>
  <si>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</si>
  <si>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</si>
  <si>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</si>
  <si>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</si>
  <si>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</si>
  <si>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</si>
  <si>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</si>
  <si>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</si>
  <si>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</si>
  <si>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</si>
  <si>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</si>
  <si>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</si>
  <si>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</si>
  <si>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</si>
  <si>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</si>
  <si>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</si>
  <si>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</si>
  <si>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</si>
  <si>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</si>
  <si>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</si>
  <si>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</si>
  <si>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</si>
  <si>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</si>
  <si>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</si>
  <si>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</si>
  <si>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</si>
  <si>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</si>
  <si>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</si>
  <si>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</si>
  <si>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</si>
  <si>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</si>
  <si>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</si>
  <si>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</si>
  <si>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</si>
  <si>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</si>
  <si>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</si>
  <si>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</si>
  <si>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</si>
  <si>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</si>
  <si>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</si>
  <si>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</si>
  <si>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</si>
  <si>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</si>
  <si>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</si>
  <si>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</si>
  <si>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</si>
  <si>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</si>
  <si>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</si>
  <si>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</si>
  <si>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</si>
  <si>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</si>
  <si>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</si>
  <si>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</si>
  <si>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</si>
  <si>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</si>
  <si>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</si>
  <si>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</si>
  <si>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</si>
  <si>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</si>
  <si>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</si>
  <si>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</si>
  <si>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</si>
  <si>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</si>
  <si>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</si>
  <si>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</si>
  <si>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</si>
  <si>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</si>
  <si>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</si>
  <si>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</si>
  <si>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</si>
  <si>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</si>
  <si>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</si>
  <si>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</si>
  <si>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</si>
  <si>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</si>
  <si>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</si>
  <si>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</si>
  <si>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</si>
  <si>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</si>
  <si>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</si>
  <si>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</si>
  <si>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</si>
  <si>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</si>
  <si>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</si>
  <si>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</si>
  <si>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</si>
  <si>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</si>
  <si>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</si>
  <si>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</si>
  <si>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</si>
  <si>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razdoblju   01.01.2014.  do   30.06.2014.</t>
  </si>
  <si>
    <t>stanje na dan 30.06.2014.</t>
  </si>
  <si>
    <t>u razdoblju  01.01.2014. do   30.06.2014.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</si>
</sst>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7" applyFont="1" applyFill="1" applyBorder="1" applyAlignment="1" applyProtection="1">
      <alignment horizontal="center" vertical="center"/>
      <protection hidden="1" locked="0"/>
    </xf>
    <xf numFmtId="49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1" xfId="0" applyFont="1" applyFill="1" applyBorder="1" applyAlignment="1" applyProtection="1">
      <alignment horizontal="right" vertical="center" wrapText="1"/>
      <protection hidden="1"/>
    </xf>
    <xf numFmtId="0" fontId="19" fillId="33" borderId="37" xfId="0" applyFont="1" applyFill="1" applyBorder="1" applyAlignment="1" applyProtection="1">
      <alignment horizontal="right" vertical="center" wrapText="1"/>
      <protection hidden="1"/>
    </xf>
    <xf numFmtId="0" fontId="19" fillId="33" borderId="38" xfId="0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8" sqref="A8:B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244</v>
      </c>
      <c r="B1" s="187"/>
      <c r="C1" s="18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43" t="s">
        <v>245</v>
      </c>
      <c r="B2" s="144"/>
      <c r="C2" s="144"/>
      <c r="D2" s="145"/>
      <c r="E2" s="115" t="s">
        <v>319</v>
      </c>
      <c r="F2" s="12"/>
      <c r="G2" s="13" t="s">
        <v>246</v>
      </c>
      <c r="H2" s="115">
        <v>41820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8.75" customHeight="1">
      <c r="A4" s="146" t="s">
        <v>313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49" t="s">
        <v>247</v>
      </c>
      <c r="B6" s="150"/>
      <c r="C6" s="141" t="s">
        <v>320</v>
      </c>
      <c r="D6" s="142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51" t="s">
        <v>248</v>
      </c>
      <c r="B8" s="152"/>
      <c r="C8" s="141" t="s">
        <v>321</v>
      </c>
      <c r="D8" s="142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8" t="s">
        <v>249</v>
      </c>
      <c r="B10" s="139"/>
      <c r="C10" s="141" t="s">
        <v>322</v>
      </c>
      <c r="D10" s="142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9" t="s">
        <v>250</v>
      </c>
      <c r="B12" s="150"/>
      <c r="C12" s="153" t="s">
        <v>323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9" t="s">
        <v>251</v>
      </c>
      <c r="B14" s="150"/>
      <c r="C14" s="156">
        <v>51000</v>
      </c>
      <c r="D14" s="157"/>
      <c r="E14" s="24"/>
      <c r="F14" s="153" t="s">
        <v>324</v>
      </c>
      <c r="G14" s="154"/>
      <c r="H14" s="154"/>
      <c r="I14" s="155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9" t="s">
        <v>252</v>
      </c>
      <c r="B16" s="150"/>
      <c r="C16" s="153" t="s">
        <v>325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9" t="s">
        <v>253</v>
      </c>
      <c r="B18" s="150"/>
      <c r="C18" s="158" t="s">
        <v>326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9" t="s">
        <v>254</v>
      </c>
      <c r="B20" s="150"/>
      <c r="C20" s="158" t="s">
        <v>327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9" t="s">
        <v>255</v>
      </c>
      <c r="B22" s="150"/>
      <c r="C22" s="116">
        <v>373</v>
      </c>
      <c r="D22" s="153"/>
      <c r="E22" s="161"/>
      <c r="F22" s="162"/>
      <c r="G22" s="149"/>
      <c r="H22" s="163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49" t="s">
        <v>256</v>
      </c>
      <c r="B24" s="150"/>
      <c r="C24" s="116">
        <v>8</v>
      </c>
      <c r="D24" s="153"/>
      <c r="E24" s="161"/>
      <c r="F24" s="161"/>
      <c r="G24" s="162"/>
      <c r="H24" s="51" t="s">
        <v>257</v>
      </c>
      <c r="I24" s="117">
        <v>490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314</v>
      </c>
      <c r="I25" s="93"/>
      <c r="J25" s="10"/>
      <c r="K25" s="10"/>
      <c r="L25" s="10"/>
    </row>
    <row r="26" spans="1:12" ht="12.75">
      <c r="A26" s="149" t="s">
        <v>258</v>
      </c>
      <c r="B26" s="150"/>
      <c r="C26" s="118" t="s">
        <v>328</v>
      </c>
      <c r="D26" s="25"/>
      <c r="E26" s="33"/>
      <c r="F26" s="24"/>
      <c r="G26" s="164" t="s">
        <v>259</v>
      </c>
      <c r="H26" s="150"/>
      <c r="I26" s="119" t="s">
        <v>334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5" t="s">
        <v>260</v>
      </c>
      <c r="B28" s="166"/>
      <c r="C28" s="167"/>
      <c r="D28" s="167"/>
      <c r="E28" s="168" t="s">
        <v>261</v>
      </c>
      <c r="F28" s="169"/>
      <c r="G28" s="169"/>
      <c r="H28" s="170" t="s">
        <v>262</v>
      </c>
      <c r="I28" s="171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41"/>
      <c r="I30" s="142"/>
      <c r="J30" s="10"/>
      <c r="K30" s="10"/>
      <c r="L30" s="10"/>
    </row>
    <row r="31" spans="1:12" ht="12.75">
      <c r="A31" s="89"/>
      <c r="B31" s="22"/>
      <c r="C31" s="21"/>
      <c r="D31" s="175"/>
      <c r="E31" s="175"/>
      <c r="F31" s="175"/>
      <c r="G31" s="176"/>
      <c r="H31" s="16"/>
      <c r="I31" s="96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41"/>
      <c r="I32" s="142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41"/>
      <c r="I34" s="142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41"/>
      <c r="I36" s="142"/>
      <c r="J36" s="10"/>
      <c r="K36" s="10"/>
      <c r="L36" s="10"/>
    </row>
    <row r="37" spans="1:12" ht="12.75">
      <c r="A37" s="98"/>
      <c r="B37" s="30"/>
      <c r="C37" s="177"/>
      <c r="D37" s="178"/>
      <c r="E37" s="16"/>
      <c r="F37" s="177"/>
      <c r="G37" s="178"/>
      <c r="H37" s="16"/>
      <c r="I37" s="90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41"/>
      <c r="I38" s="142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41"/>
      <c r="I40" s="14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38" t="s">
        <v>263</v>
      </c>
      <c r="B44" s="182"/>
      <c r="C44" s="141"/>
      <c r="D44" s="142"/>
      <c r="E44" s="26"/>
      <c r="F44" s="153"/>
      <c r="G44" s="173"/>
      <c r="H44" s="173"/>
      <c r="I44" s="174"/>
      <c r="J44" s="10"/>
      <c r="K44" s="10"/>
      <c r="L44" s="10"/>
    </row>
    <row r="45" spans="1:12" ht="12.75">
      <c r="A45" s="98"/>
      <c r="B45" s="30"/>
      <c r="C45" s="177"/>
      <c r="D45" s="178"/>
      <c r="E45" s="16"/>
      <c r="F45" s="177"/>
      <c r="G45" s="179"/>
      <c r="H45" s="35"/>
      <c r="I45" s="102"/>
      <c r="J45" s="10"/>
      <c r="K45" s="10"/>
      <c r="L45" s="10"/>
    </row>
    <row r="46" spans="1:12" ht="12.75">
      <c r="A46" s="138" t="s">
        <v>264</v>
      </c>
      <c r="B46" s="182"/>
      <c r="C46" s="153" t="s">
        <v>329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89"/>
      <c r="B47" s="22"/>
      <c r="C47" s="21" t="s">
        <v>265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38" t="s">
        <v>266</v>
      </c>
      <c r="B48" s="182"/>
      <c r="C48" s="183" t="s">
        <v>330</v>
      </c>
      <c r="D48" s="184"/>
      <c r="E48" s="185"/>
      <c r="F48" s="16"/>
      <c r="G48" s="51" t="s">
        <v>267</v>
      </c>
      <c r="H48" s="183" t="s">
        <v>331</v>
      </c>
      <c r="I48" s="185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8" t="s">
        <v>253</v>
      </c>
      <c r="B50" s="182"/>
      <c r="C50" s="194" t="s">
        <v>332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268</v>
      </c>
      <c r="B52" s="150"/>
      <c r="C52" s="183" t="s">
        <v>333</v>
      </c>
      <c r="D52" s="184"/>
      <c r="E52" s="184"/>
      <c r="F52" s="184"/>
      <c r="G52" s="184"/>
      <c r="H52" s="184"/>
      <c r="I52" s="155"/>
      <c r="J52" s="10"/>
      <c r="K52" s="10"/>
      <c r="L52" s="10"/>
    </row>
    <row r="53" spans="1:12" ht="12.75">
      <c r="A53" s="103"/>
      <c r="B53" s="20"/>
      <c r="C53" s="188" t="s">
        <v>269</v>
      </c>
      <c r="D53" s="188"/>
      <c r="E53" s="188"/>
      <c r="F53" s="188"/>
      <c r="G53" s="188"/>
      <c r="H53" s="188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95" t="s">
        <v>270</v>
      </c>
      <c r="C55" s="196"/>
      <c r="D55" s="196"/>
      <c r="E55" s="196"/>
      <c r="F55" s="49"/>
      <c r="G55" s="49"/>
      <c r="H55" s="49"/>
      <c r="I55" s="105"/>
      <c r="J55" s="10"/>
      <c r="K55" s="10"/>
      <c r="L55" s="10"/>
    </row>
    <row r="56" spans="1:12" ht="12.75">
      <c r="A56" s="103"/>
      <c r="B56" s="197" t="s">
        <v>302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3"/>
      <c r="B57" s="197" t="s">
        <v>303</v>
      </c>
      <c r="C57" s="198"/>
      <c r="D57" s="198"/>
      <c r="E57" s="198"/>
      <c r="F57" s="198"/>
      <c r="G57" s="198"/>
      <c r="H57" s="198"/>
      <c r="I57" s="105"/>
      <c r="J57" s="10"/>
      <c r="K57" s="10"/>
      <c r="L57" s="10"/>
    </row>
    <row r="58" spans="1:12" ht="12.75">
      <c r="A58" s="103"/>
      <c r="B58" s="197" t="s">
        <v>304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3"/>
      <c r="B59" s="197" t="s">
        <v>305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271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272</v>
      </c>
      <c r="F62" s="33"/>
      <c r="G62" s="189" t="s">
        <v>273</v>
      </c>
      <c r="H62" s="190"/>
      <c r="I62" s="191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92"/>
      <c r="H63" s="193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" width="9.140625" style="127" customWidth="1"/>
    <col min="2" max="9" width="9.140625" style="128" customWidth="1"/>
    <col min="10" max="10" width="11.28125" style="128" customWidth="1"/>
    <col min="11" max="11" width="12.140625" style="129" customWidth="1"/>
    <col min="12" max="16384" width="9.140625" style="52" customWidth="1"/>
  </cols>
  <sheetData>
    <row r="1" spans="1:11" ht="17.25" customHeight="1">
      <c r="A1" s="241" t="s">
        <v>149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ht="12.75" customHeight="1">
      <c r="A2" s="244" t="s">
        <v>345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2.75">
      <c r="A3" s="247" t="s">
        <v>342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55</v>
      </c>
      <c r="B4" s="251"/>
      <c r="C4" s="251"/>
      <c r="D4" s="251"/>
      <c r="E4" s="251"/>
      <c r="F4" s="251"/>
      <c r="G4" s="251"/>
      <c r="H4" s="252"/>
      <c r="I4" s="55" t="s">
        <v>274</v>
      </c>
      <c r="J4" s="56" t="s">
        <v>146</v>
      </c>
      <c r="K4" s="57" t="s">
        <v>316</v>
      </c>
    </row>
    <row r="5" spans="1:11" s="137" customFormat="1" ht="9" customHeight="1">
      <c r="A5" s="238">
        <v>1</v>
      </c>
      <c r="B5" s="238"/>
      <c r="C5" s="238"/>
      <c r="D5" s="238"/>
      <c r="E5" s="238"/>
      <c r="F5" s="238"/>
      <c r="G5" s="238"/>
      <c r="H5" s="238"/>
      <c r="I5" s="136">
        <v>2</v>
      </c>
      <c r="J5" s="135">
        <v>3</v>
      </c>
      <c r="K5" s="135">
        <v>4</v>
      </c>
    </row>
    <row r="6" spans="1:11" ht="13.5" thickBot="1">
      <c r="A6" s="235" t="s">
        <v>339</v>
      </c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29" t="s">
        <v>56</v>
      </c>
      <c r="B7" s="230"/>
      <c r="C7" s="230"/>
      <c r="D7" s="230"/>
      <c r="E7" s="230"/>
      <c r="F7" s="230"/>
      <c r="G7" s="230"/>
      <c r="H7" s="231"/>
      <c r="I7" s="3">
        <v>1</v>
      </c>
      <c r="J7" s="131"/>
      <c r="K7" s="131"/>
    </row>
    <row r="8" spans="1:11" ht="12.75">
      <c r="A8" s="217" t="s">
        <v>12</v>
      </c>
      <c r="B8" s="218"/>
      <c r="C8" s="218"/>
      <c r="D8" s="218"/>
      <c r="E8" s="218"/>
      <c r="F8" s="218"/>
      <c r="G8" s="218"/>
      <c r="H8" s="219"/>
      <c r="I8" s="1">
        <v>2</v>
      </c>
      <c r="J8" s="123">
        <f>J9+J16+J26+J35+J39</f>
        <v>274646904</v>
      </c>
      <c r="K8" s="123">
        <f>K9+K16+K26+K35+K39</f>
        <v>275141210</v>
      </c>
    </row>
    <row r="9" spans="1:11" s="125" customFormat="1" ht="12.75">
      <c r="A9" s="217" t="s">
        <v>201</v>
      </c>
      <c r="B9" s="218"/>
      <c r="C9" s="218"/>
      <c r="D9" s="218"/>
      <c r="E9" s="218"/>
      <c r="F9" s="218"/>
      <c r="G9" s="218"/>
      <c r="H9" s="219"/>
      <c r="I9" s="1">
        <v>3</v>
      </c>
      <c r="J9" s="123">
        <f>SUM(J10:J15)</f>
        <v>7166739</v>
      </c>
      <c r="K9" s="123">
        <f>SUM(K10:K15)</f>
        <v>6619981</v>
      </c>
    </row>
    <row r="10" spans="1:11" ht="12.75">
      <c r="A10" s="214" t="s">
        <v>108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3191347</v>
      </c>
      <c r="K10" s="7">
        <v>2792428</v>
      </c>
    </row>
    <row r="11" spans="1:11" ht="12.75">
      <c r="A11" s="214" t="s">
        <v>13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3975392</v>
      </c>
      <c r="K11" s="7">
        <v>3827553</v>
      </c>
    </row>
    <row r="12" spans="1:11" ht="12.75">
      <c r="A12" s="214" t="s">
        <v>109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0</v>
      </c>
      <c r="K12" s="7">
        <v>0</v>
      </c>
    </row>
    <row r="13" spans="1:11" ht="12.75">
      <c r="A13" s="214" t="s">
        <v>204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</row>
    <row r="14" spans="1:11" ht="12.75">
      <c r="A14" s="214" t="s">
        <v>205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0</v>
      </c>
      <c r="K14" s="7">
        <v>0</v>
      </c>
    </row>
    <row r="15" spans="1:11" ht="12.75">
      <c r="A15" s="214" t="s">
        <v>206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0</v>
      </c>
      <c r="K15" s="7">
        <v>0</v>
      </c>
    </row>
    <row r="16" spans="1:11" s="125" customFormat="1" ht="12.75">
      <c r="A16" s="217" t="s">
        <v>202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3">
        <f>SUM(J17:J25)</f>
        <v>258091782</v>
      </c>
      <c r="K16" s="123">
        <f>SUM(K17:K25)</f>
        <v>259199641</v>
      </c>
    </row>
    <row r="17" spans="1:11" ht="12.75">
      <c r="A17" s="214" t="s">
        <v>207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5545687</v>
      </c>
      <c r="K17" s="7">
        <v>5545687</v>
      </c>
    </row>
    <row r="18" spans="1:11" ht="12.75">
      <c r="A18" s="214" t="s">
        <v>243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3043734</v>
      </c>
      <c r="K18" s="7">
        <v>3039382</v>
      </c>
    </row>
    <row r="19" spans="1:11" ht="12.75">
      <c r="A19" s="214" t="s">
        <v>208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199495733</v>
      </c>
      <c r="K19" s="7">
        <v>211369397</v>
      </c>
    </row>
    <row r="20" spans="1:11" ht="12.75">
      <c r="A20" s="214" t="s">
        <v>23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7058775</v>
      </c>
      <c r="K20" s="7">
        <v>6474471</v>
      </c>
    </row>
    <row r="21" spans="1:11" ht="12.75">
      <c r="A21" s="214" t="s">
        <v>24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</row>
    <row r="22" spans="1:11" ht="12.75">
      <c r="A22" s="214" t="s">
        <v>68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314655</v>
      </c>
      <c r="K22" s="7">
        <v>0</v>
      </c>
    </row>
    <row r="23" spans="1:11" ht="12.75">
      <c r="A23" s="214" t="s">
        <v>69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42633198</v>
      </c>
      <c r="K23" s="7">
        <v>32770704</v>
      </c>
    </row>
    <row r="24" spans="1:11" ht="12.75">
      <c r="A24" s="214" t="s">
        <v>70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0</v>
      </c>
      <c r="K24" s="7">
        <v>0</v>
      </c>
    </row>
    <row r="25" spans="1:11" ht="12.75">
      <c r="A25" s="214" t="s">
        <v>71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0</v>
      </c>
      <c r="K25" s="7">
        <v>0</v>
      </c>
    </row>
    <row r="26" spans="1:11" s="125" customFormat="1" ht="12.75">
      <c r="A26" s="217" t="s">
        <v>186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3">
        <f>SUM(J27:J34)</f>
        <v>9338383</v>
      </c>
      <c r="K26" s="123">
        <f>SUM(K27:K34)</f>
        <v>9271588</v>
      </c>
    </row>
    <row r="27" spans="1:11" ht="12.75">
      <c r="A27" s="214" t="s">
        <v>72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1440508</v>
      </c>
      <c r="K27" s="7">
        <v>1440508</v>
      </c>
    </row>
    <row r="28" spans="1:11" ht="12.75">
      <c r="A28" s="214" t="s">
        <v>73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</row>
    <row r="29" spans="1:11" ht="12.75">
      <c r="A29" s="214" t="s">
        <v>74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200000</v>
      </c>
      <c r="K29" s="7">
        <v>200000</v>
      </c>
    </row>
    <row r="30" spans="1:11" ht="12.75">
      <c r="A30" s="214" t="s">
        <v>79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</row>
    <row r="31" spans="1:11" ht="12.75">
      <c r="A31" s="214" t="s">
        <v>80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0</v>
      </c>
      <c r="K31" s="7">
        <v>0</v>
      </c>
    </row>
    <row r="32" spans="1:11" ht="12.75">
      <c r="A32" s="214" t="s">
        <v>81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60232</v>
      </c>
      <c r="K32" s="7">
        <v>59709</v>
      </c>
    </row>
    <row r="33" spans="1:11" ht="12.75">
      <c r="A33" s="214" t="s">
        <v>75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7637643</v>
      </c>
      <c r="K33" s="7">
        <v>7571371</v>
      </c>
    </row>
    <row r="34" spans="1:11" ht="12.75">
      <c r="A34" s="214" t="s">
        <v>179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>
        <v>0</v>
      </c>
    </row>
    <row r="35" spans="1:11" s="125" customFormat="1" ht="12.75">
      <c r="A35" s="217" t="s">
        <v>180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14" t="s">
        <v>76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</row>
    <row r="37" spans="1:11" ht="12.75">
      <c r="A37" s="214" t="s">
        <v>77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0</v>
      </c>
      <c r="K37" s="7">
        <v>0</v>
      </c>
    </row>
    <row r="38" spans="1:11" ht="12.75">
      <c r="A38" s="214" t="s">
        <v>78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0</v>
      </c>
      <c r="K38" s="7">
        <v>0</v>
      </c>
    </row>
    <row r="39" spans="1:11" s="125" customFormat="1" ht="12.75">
      <c r="A39" s="217" t="s">
        <v>181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4">
        <v>50000</v>
      </c>
      <c r="K39" s="124">
        <v>50000</v>
      </c>
    </row>
    <row r="40" spans="1:11" ht="12.75">
      <c r="A40" s="217" t="s">
        <v>236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3">
        <f>J41+J49+J56+J64</f>
        <v>81297308</v>
      </c>
      <c r="K40" s="123">
        <f>K41+K49+K56+K64</f>
        <v>102578263</v>
      </c>
    </row>
    <row r="41" spans="1:11" ht="12.75">
      <c r="A41" s="214" t="s">
        <v>96</v>
      </c>
      <c r="B41" s="215"/>
      <c r="C41" s="215"/>
      <c r="D41" s="215"/>
      <c r="E41" s="215"/>
      <c r="F41" s="215"/>
      <c r="G41" s="215"/>
      <c r="H41" s="216"/>
      <c r="I41" s="1">
        <v>35</v>
      </c>
      <c r="J41" s="123">
        <f>SUM(J42:J48)</f>
        <v>18963108</v>
      </c>
      <c r="K41" s="123">
        <f>SUM(K42:K48)</f>
        <v>28836692</v>
      </c>
    </row>
    <row r="42" spans="1:11" ht="12.75">
      <c r="A42" s="214" t="s">
        <v>113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18480668</v>
      </c>
      <c r="K42" s="7">
        <v>15001401</v>
      </c>
    </row>
    <row r="43" spans="1:11" ht="12.75">
      <c r="A43" s="214" t="s">
        <v>114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482440</v>
      </c>
      <c r="K43" s="7">
        <v>13835291</v>
      </c>
    </row>
    <row r="44" spans="1:11" ht="12.75">
      <c r="A44" s="214" t="s">
        <v>82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0</v>
      </c>
      <c r="K44" s="7">
        <v>0</v>
      </c>
    </row>
    <row r="45" spans="1:11" ht="12.75">
      <c r="A45" s="214" t="s">
        <v>83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0</v>
      </c>
      <c r="K45" s="7">
        <v>0</v>
      </c>
    </row>
    <row r="46" spans="1:11" ht="12.75">
      <c r="A46" s="214" t="s">
        <v>84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0</v>
      </c>
      <c r="K46" s="7">
        <v>0</v>
      </c>
    </row>
    <row r="47" spans="1:11" ht="12.75">
      <c r="A47" s="214" t="s">
        <v>85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0</v>
      </c>
      <c r="K47" s="7">
        <v>0</v>
      </c>
    </row>
    <row r="48" spans="1:11" ht="12.75">
      <c r="A48" s="214" t="s">
        <v>86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</row>
    <row r="49" spans="1:11" ht="12.75">
      <c r="A49" s="214" t="s">
        <v>97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3">
        <f>SUM(J50:J55)</f>
        <v>46077130</v>
      </c>
      <c r="K49" s="123">
        <f>SUM(K50:K55)</f>
        <v>49090411</v>
      </c>
    </row>
    <row r="50" spans="1:11" ht="12.75">
      <c r="A50" s="214" t="s">
        <v>196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0</v>
      </c>
      <c r="K50" s="7">
        <v>194062</v>
      </c>
    </row>
    <row r="51" spans="1:11" ht="12.75">
      <c r="A51" s="214" t="s">
        <v>197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41156112</v>
      </c>
      <c r="K51" s="7">
        <v>30189263</v>
      </c>
    </row>
    <row r="52" spans="1:11" ht="12.75">
      <c r="A52" s="214" t="s">
        <v>198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0</v>
      </c>
      <c r="K52" s="7">
        <v>0</v>
      </c>
    </row>
    <row r="53" spans="1:11" ht="12.75">
      <c r="A53" s="214" t="s">
        <v>199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38997</v>
      </c>
      <c r="K53" s="7">
        <v>48555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4564437</v>
      </c>
      <c r="K54" s="7">
        <v>7892385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317584</v>
      </c>
      <c r="K55" s="7">
        <v>10766146</v>
      </c>
    </row>
    <row r="56" spans="1:11" ht="12.75">
      <c r="A56" s="214" t="s">
        <v>98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3">
        <f>SUM(J57:J63)</f>
        <v>2447792</v>
      </c>
      <c r="K56" s="123">
        <f>SUM(K57:K63)</f>
        <v>14488010</v>
      </c>
    </row>
    <row r="57" spans="1:11" ht="12.75">
      <c r="A57" s="214" t="s">
        <v>72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</row>
    <row r="58" spans="1:11" ht="12.75">
      <c r="A58" s="214" t="s">
        <v>73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0</v>
      </c>
      <c r="K58" s="7">
        <v>0</v>
      </c>
    </row>
    <row r="59" spans="1:11" ht="12.75">
      <c r="A59" s="214" t="s">
        <v>238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</row>
    <row r="60" spans="1:11" ht="12.75">
      <c r="A60" s="214" t="s">
        <v>79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0</v>
      </c>
      <c r="K60" s="7">
        <v>0</v>
      </c>
    </row>
    <row r="61" spans="1:11" ht="12.75">
      <c r="A61" s="214" t="s">
        <v>80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0</v>
      </c>
      <c r="K61" s="7">
        <v>0</v>
      </c>
    </row>
    <row r="62" spans="1:11" ht="12.75">
      <c r="A62" s="214" t="s">
        <v>81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2447792</v>
      </c>
      <c r="K62" s="7">
        <v>14488010</v>
      </c>
    </row>
    <row r="63" spans="1:11" ht="12.75">
      <c r="A63" s="214" t="s">
        <v>42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>
        <v>0</v>
      </c>
    </row>
    <row r="64" spans="1:11" ht="12.75">
      <c r="A64" s="214" t="s">
        <v>203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13809278</v>
      </c>
      <c r="K64" s="7">
        <v>10163150</v>
      </c>
    </row>
    <row r="65" spans="1:11" ht="12.75">
      <c r="A65" s="217" t="s">
        <v>52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270925</v>
      </c>
      <c r="K65" s="7">
        <v>8287748</v>
      </c>
    </row>
    <row r="66" spans="1:11" ht="12.75">
      <c r="A66" s="217" t="s">
        <v>237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3">
        <f>J7+J8+J40+J65</f>
        <v>356215137</v>
      </c>
      <c r="K66" s="123">
        <f>K7+K8+K40+K65</f>
        <v>386007221</v>
      </c>
    </row>
    <row r="67" spans="1:11" ht="12.75">
      <c r="A67" s="232" t="s">
        <v>87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0</v>
      </c>
      <c r="K67" s="8">
        <v>0</v>
      </c>
    </row>
    <row r="68" spans="1:11" ht="13.5" thickBot="1">
      <c r="A68" s="235" t="s">
        <v>54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9" t="s">
        <v>187</v>
      </c>
      <c r="B69" s="230"/>
      <c r="C69" s="230"/>
      <c r="D69" s="230"/>
      <c r="E69" s="230"/>
      <c r="F69" s="230"/>
      <c r="G69" s="230"/>
      <c r="H69" s="231"/>
      <c r="I69" s="3">
        <v>62</v>
      </c>
      <c r="J69" s="130">
        <f>J70+J71+J72+J78+J79+J82+J85</f>
        <v>192997409</v>
      </c>
      <c r="K69" s="130">
        <f>K70+K71+K72+K78+K79+K82+K85</f>
        <v>193204208</v>
      </c>
    </row>
    <row r="70" spans="1:11" ht="12.75">
      <c r="A70" s="217" t="s">
        <v>137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4">
        <v>168132470</v>
      </c>
      <c r="K70" s="124">
        <v>168132470</v>
      </c>
    </row>
    <row r="71" spans="1:11" ht="12.75">
      <c r="A71" s="217" t="s">
        <v>138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4">
        <v>0</v>
      </c>
      <c r="K71" s="124">
        <v>0</v>
      </c>
    </row>
    <row r="72" spans="1:11" ht="12.75">
      <c r="A72" s="217" t="s">
        <v>139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3">
        <f>J73+J74-J75+J76+J77</f>
        <v>24444344</v>
      </c>
      <c r="K72" s="123">
        <f>K73+K74-K75+K76+K77</f>
        <v>24864938</v>
      </c>
    </row>
    <row r="73" spans="1:11" ht="12.75">
      <c r="A73" s="214" t="s">
        <v>140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7125782</v>
      </c>
      <c r="K73" s="7">
        <v>7146811</v>
      </c>
    </row>
    <row r="74" spans="1:11" ht="12.75">
      <c r="A74" s="214" t="s">
        <v>141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12540000</v>
      </c>
      <c r="K74" s="7">
        <v>12540000</v>
      </c>
    </row>
    <row r="75" spans="1:11" ht="12.75">
      <c r="A75" s="214" t="s">
        <v>129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8055772</v>
      </c>
      <c r="K75" s="7">
        <v>8055772</v>
      </c>
    </row>
    <row r="76" spans="1:11" ht="12.75">
      <c r="A76" s="214" t="s">
        <v>130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0</v>
      </c>
    </row>
    <row r="77" spans="1:11" ht="12.75">
      <c r="A77" s="214" t="s">
        <v>131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12834334</v>
      </c>
      <c r="K77" s="7">
        <f>13433899-200000</f>
        <v>13233899</v>
      </c>
    </row>
    <row r="78" spans="1:11" s="125" customFormat="1" ht="12.75">
      <c r="A78" s="217" t="s">
        <v>132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4">
        <v>0</v>
      </c>
      <c r="K78" s="124">
        <v>0</v>
      </c>
    </row>
    <row r="79" spans="1:11" s="125" customFormat="1" ht="12.75">
      <c r="A79" s="217" t="s">
        <v>234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3">
        <f>J80-J81</f>
        <v>0</v>
      </c>
      <c r="K79" s="123">
        <f>K80-K81</f>
        <v>0</v>
      </c>
    </row>
    <row r="80" spans="1:11" ht="12.75">
      <c r="A80" s="226" t="s">
        <v>165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0</v>
      </c>
      <c r="K80" s="7">
        <v>0</v>
      </c>
    </row>
    <row r="81" spans="1:11" ht="12.75">
      <c r="A81" s="226" t="s">
        <v>166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/>
    </row>
    <row r="82" spans="1:11" s="125" customFormat="1" ht="12.75">
      <c r="A82" s="217" t="s">
        <v>235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3">
        <f>J83-J84</f>
        <v>420595</v>
      </c>
      <c r="K82" s="123">
        <f>K83-K84</f>
        <v>206800</v>
      </c>
    </row>
    <row r="83" spans="1:11" ht="12.75">
      <c r="A83" s="226" t="s">
        <v>167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420595</v>
      </c>
      <c r="K83" s="7">
        <v>206800</v>
      </c>
    </row>
    <row r="84" spans="1:11" ht="12.75">
      <c r="A84" s="226" t="s">
        <v>168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14" t="s">
        <v>169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0</v>
      </c>
      <c r="K85" s="7">
        <v>0</v>
      </c>
    </row>
    <row r="86" spans="1:11" s="67" customFormat="1" ht="12.75">
      <c r="A86" s="217" t="s">
        <v>336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3">
        <f>SUM(J87:J89)</f>
        <v>3579054</v>
      </c>
      <c r="K86" s="123">
        <f>SUM(K87:K89)</f>
        <v>1483712</v>
      </c>
    </row>
    <row r="87" spans="1:11" ht="12.75">
      <c r="A87" s="214" t="s">
        <v>125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0</v>
      </c>
      <c r="K87" s="7">
        <v>0</v>
      </c>
    </row>
    <row r="88" spans="1:11" ht="12.75">
      <c r="A88" s="214" t="s">
        <v>126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0</v>
      </c>
    </row>
    <row r="89" spans="1:11" ht="12.75">
      <c r="A89" s="214" t="s">
        <v>127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3579054</v>
      </c>
      <c r="K89" s="7">
        <v>1483712</v>
      </c>
    </row>
    <row r="90" spans="1:11" s="125" customFormat="1" ht="12.75">
      <c r="A90" s="217" t="s">
        <v>335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3">
        <f>SUM(J91:J99)</f>
        <v>76858707</v>
      </c>
      <c r="K90" s="123">
        <f>SUM(K91:K99)</f>
        <v>76758647</v>
      </c>
    </row>
    <row r="91" spans="1:11" ht="12.75">
      <c r="A91" s="214" t="s">
        <v>128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>
        <v>0</v>
      </c>
    </row>
    <row r="92" spans="1:11" ht="12.75">
      <c r="A92" s="214" t="s">
        <v>239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0</v>
      </c>
      <c r="K92" s="7">
        <v>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72684928</v>
      </c>
      <c r="K93" s="7">
        <v>72584868</v>
      </c>
    </row>
    <row r="94" spans="1:11" ht="12.75">
      <c r="A94" s="214" t="s">
        <v>240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</row>
    <row r="95" spans="1:11" ht="12.75">
      <c r="A95" s="214" t="s">
        <v>241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>
        <v>0</v>
      </c>
    </row>
    <row r="96" spans="1:11" ht="12.75">
      <c r="A96" s="214" t="s">
        <v>242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0</v>
      </c>
      <c r="K96" s="7">
        <v>0</v>
      </c>
    </row>
    <row r="97" spans="1:11" ht="12.75">
      <c r="A97" s="214" t="s">
        <v>90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</row>
    <row r="98" spans="1:11" ht="12.75">
      <c r="A98" s="214" t="s">
        <v>88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4173779</v>
      </c>
      <c r="K98" s="7">
        <f>4173780-1</f>
        <v>4173779</v>
      </c>
    </row>
    <row r="99" spans="1:11" ht="12.75">
      <c r="A99" s="214" t="s">
        <v>89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0</v>
      </c>
      <c r="K99" s="7">
        <v>0</v>
      </c>
    </row>
    <row r="100" spans="1:11" ht="12.75">
      <c r="A100" s="217" t="s">
        <v>337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3">
        <f>SUM(J101:J112)</f>
        <v>74951509</v>
      </c>
      <c r="K100" s="123">
        <f>SUM(K101:K112)</f>
        <v>85988488</v>
      </c>
    </row>
    <row r="101" spans="1:11" ht="12.75">
      <c r="A101" s="214" t="s">
        <v>128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1799039</v>
      </c>
      <c r="K101" s="7">
        <v>1317829</v>
      </c>
    </row>
    <row r="102" spans="1:11" ht="12.75">
      <c r="A102" s="214" t="s">
        <v>239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0</v>
      </c>
      <c r="K102" s="7">
        <v>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15069286</v>
      </c>
      <c r="K103" s="7">
        <v>9020665</v>
      </c>
    </row>
    <row r="104" spans="1:11" ht="12.75">
      <c r="A104" s="214" t="s">
        <v>240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2020840</v>
      </c>
      <c r="K104" s="7">
        <v>814193</v>
      </c>
    </row>
    <row r="105" spans="1:11" ht="12.75">
      <c r="A105" s="214" t="s">
        <v>241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48189762</v>
      </c>
      <c r="K105" s="7">
        <v>67802443</v>
      </c>
    </row>
    <row r="106" spans="1:11" ht="12.75">
      <c r="A106" s="214" t="s">
        <v>242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>
        <v>0</v>
      </c>
    </row>
    <row r="107" spans="1:11" ht="12.75">
      <c r="A107" s="214" t="s">
        <v>90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>
        <v>0</v>
      </c>
    </row>
    <row r="108" spans="1:11" ht="12.75">
      <c r="A108" s="214" t="s">
        <v>91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3119470</v>
      </c>
      <c r="K108" s="7">
        <v>3491991</v>
      </c>
    </row>
    <row r="109" spans="1:11" ht="12.75">
      <c r="A109" s="214" t="s">
        <v>92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2766676</v>
      </c>
      <c r="K109" s="7">
        <v>2183167</v>
      </c>
    </row>
    <row r="110" spans="1:11" ht="12.75">
      <c r="A110" s="214" t="s">
        <v>95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0</v>
      </c>
      <c r="K110" s="7">
        <v>0</v>
      </c>
    </row>
    <row r="111" spans="1:11" ht="12.75">
      <c r="A111" s="214" t="s">
        <v>93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</row>
    <row r="112" spans="1:11" ht="12.75">
      <c r="A112" s="214" t="s">
        <v>94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1986436</v>
      </c>
      <c r="K112" s="7">
        <v>1358200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4">
        <v>7828458</v>
      </c>
      <c r="K113" s="124">
        <v>28572166</v>
      </c>
    </row>
    <row r="114" spans="1:11" ht="12.75">
      <c r="A114" s="217" t="s">
        <v>21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3">
        <f>J69+J86+J90+J100+J113</f>
        <v>356215137</v>
      </c>
      <c r="K114" s="123">
        <f>K69+K86+K90+K100+K113</f>
        <v>386007221</v>
      </c>
    </row>
    <row r="115" spans="1:11" ht="12.75">
      <c r="A115" s="203" t="s">
        <v>53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06" t="s">
        <v>306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182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307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5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41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12.75" customHeight="1">
      <c r="A2" s="253" t="s">
        <v>344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</row>
    <row r="3" spans="1:13" ht="16.5" customHeight="1">
      <c r="A3" s="272" t="s">
        <v>343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23.25">
      <c r="A4" s="275" t="s">
        <v>55</v>
      </c>
      <c r="B4" s="275"/>
      <c r="C4" s="275"/>
      <c r="D4" s="275"/>
      <c r="E4" s="275"/>
      <c r="F4" s="275"/>
      <c r="G4" s="275"/>
      <c r="H4" s="275"/>
      <c r="I4" s="55" t="s">
        <v>275</v>
      </c>
      <c r="J4" s="276" t="s">
        <v>315</v>
      </c>
      <c r="K4" s="276"/>
      <c r="L4" s="276" t="s">
        <v>316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5"/>
      <c r="J5" s="57" t="s">
        <v>310</v>
      </c>
      <c r="K5" s="57" t="s">
        <v>311</v>
      </c>
      <c r="L5" s="57" t="s">
        <v>310</v>
      </c>
      <c r="M5" s="57" t="s">
        <v>311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22</v>
      </c>
      <c r="B7" s="211"/>
      <c r="C7" s="211"/>
      <c r="D7" s="211"/>
      <c r="E7" s="211"/>
      <c r="F7" s="211"/>
      <c r="G7" s="211"/>
      <c r="H7" s="265"/>
      <c r="I7" s="3">
        <v>111</v>
      </c>
      <c r="J7" s="126">
        <f>SUM(J8:J9)</f>
        <v>129634773</v>
      </c>
      <c r="K7" s="126">
        <f>SUM(K8:K9)</f>
        <v>69226694</v>
      </c>
      <c r="L7" s="126">
        <f>SUM(L8:L9)</f>
        <v>120881878</v>
      </c>
      <c r="M7" s="126">
        <f>SUM(M8:M9)</f>
        <v>67216920</v>
      </c>
    </row>
    <row r="8" spans="1:13" ht="12.75">
      <c r="A8" s="217" t="s">
        <v>148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120479240</v>
      </c>
      <c r="K8" s="7">
        <f>+J8-56703655</f>
        <v>63775585</v>
      </c>
      <c r="L8" s="7">
        <v>116321447</v>
      </c>
      <c r="M8" s="7">
        <f>+L8-51682015</f>
        <v>64639432</v>
      </c>
    </row>
    <row r="9" spans="1:13" ht="12.75">
      <c r="A9" s="217" t="s">
        <v>99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9155533</v>
      </c>
      <c r="K9" s="7">
        <f>+J9-3704424</f>
        <v>5451109</v>
      </c>
      <c r="L9" s="7">
        <v>4560431</v>
      </c>
      <c r="M9" s="7">
        <f>+L9-1982943</f>
        <v>2577488</v>
      </c>
    </row>
    <row r="10" spans="1:13" s="125" customFormat="1" ht="12.75">
      <c r="A10" s="217" t="s">
        <v>338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23">
        <f>J11+J12+J16+J20+J21+J22+J25+J26</f>
        <v>129618299</v>
      </c>
      <c r="K10" s="123">
        <f>K11+K12+K16+K20+K21+K22+K25+K26</f>
        <v>67745843</v>
      </c>
      <c r="L10" s="123">
        <f>L11+L12+L16+L20+L21+L22+L25+L26</f>
        <v>118137841</v>
      </c>
      <c r="M10" s="123">
        <f>M11+M12+M16+M20+M21+M22+M25+M26</f>
        <v>65777331</v>
      </c>
    </row>
    <row r="11" spans="1:13" ht="12.75">
      <c r="A11" s="217" t="s">
        <v>100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-14435422</v>
      </c>
      <c r="K11" s="7">
        <f>+J11+3006276</f>
        <v>-11429146</v>
      </c>
      <c r="L11" s="7">
        <v>-13352851</v>
      </c>
      <c r="M11" s="7">
        <f>+L11+1724402</f>
        <v>-11628449</v>
      </c>
    </row>
    <row r="12" spans="1:13" ht="12.75">
      <c r="A12" s="217" t="s">
        <v>18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23">
        <f>SUM(J13:J15)</f>
        <v>102509248</v>
      </c>
      <c r="K12" s="123">
        <f>SUM(K13:K15)</f>
        <v>57238535</v>
      </c>
      <c r="L12" s="123">
        <f>SUM(L13:L15)</f>
        <v>85616291</v>
      </c>
      <c r="M12" s="123">
        <f>SUM(M13:M15)</f>
        <v>52317393</v>
      </c>
    </row>
    <row r="13" spans="1:13" ht="12.75">
      <c r="A13" s="214" t="s">
        <v>142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44762860</v>
      </c>
      <c r="K13" s="7">
        <f>+J13-20822661</f>
        <v>23940199</v>
      </c>
      <c r="L13" s="7">
        <v>34520903</v>
      </c>
      <c r="M13" s="7">
        <f>+L13-12561884</f>
        <v>21959019</v>
      </c>
    </row>
    <row r="14" spans="1:13" ht="12.75">
      <c r="A14" s="214" t="s">
        <v>143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0</v>
      </c>
      <c r="K14" s="7">
        <f>+J14</f>
        <v>0</v>
      </c>
      <c r="L14" s="7">
        <v>0</v>
      </c>
      <c r="M14" s="7">
        <f>+L14</f>
        <v>0</v>
      </c>
    </row>
    <row r="15" spans="1:13" ht="12.75">
      <c r="A15" s="214" t="s">
        <v>57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57746388</v>
      </c>
      <c r="K15" s="7">
        <f>+J15-24448052</f>
        <v>33298336</v>
      </c>
      <c r="L15" s="7">
        <v>51095388</v>
      </c>
      <c r="M15" s="7">
        <f>+L15-20737014</f>
        <v>30358374</v>
      </c>
    </row>
    <row r="16" spans="1:13" ht="12.75">
      <c r="A16" s="217" t="s">
        <v>19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23">
        <f>SUM(J17:J19)</f>
        <v>25522781</v>
      </c>
      <c r="K16" s="123">
        <f>SUM(K17:K19)</f>
        <v>12981186</v>
      </c>
      <c r="L16" s="123">
        <f>SUM(L17:L19)</f>
        <v>25864359</v>
      </c>
      <c r="M16" s="123">
        <f>SUM(M17:M19)</f>
        <v>13778847</v>
      </c>
    </row>
    <row r="17" spans="1:13" ht="12.75">
      <c r="A17" s="214" t="s">
        <v>58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15565803</v>
      </c>
      <c r="K17" s="7">
        <f>+J17-7643845</f>
        <v>7921958</v>
      </c>
      <c r="L17" s="7">
        <v>15486070</v>
      </c>
      <c r="M17" s="7">
        <f>+L17-7370885</f>
        <v>8115185</v>
      </c>
    </row>
    <row r="18" spans="1:13" ht="12.75">
      <c r="A18" s="214" t="s">
        <v>59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6275513</v>
      </c>
      <c r="K18" s="7">
        <f>+J18-3091693</f>
        <v>3183820</v>
      </c>
      <c r="L18" s="7">
        <v>6449137</v>
      </c>
      <c r="M18" s="7">
        <f>+L18-2969176</f>
        <v>3479961</v>
      </c>
    </row>
    <row r="19" spans="1:13" ht="12.75">
      <c r="A19" s="214" t="s">
        <v>60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3681465</v>
      </c>
      <c r="K19" s="7">
        <f>+J19-1806057</f>
        <v>1875408</v>
      </c>
      <c r="L19" s="7">
        <v>3929152</v>
      </c>
      <c r="M19" s="7">
        <f>+L19-1745451</f>
        <v>2183701</v>
      </c>
    </row>
    <row r="20" spans="1:13" ht="12.75">
      <c r="A20" s="217" t="s">
        <v>101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24">
        <v>7215685</v>
      </c>
      <c r="K20" s="124">
        <f>+J20-2978959</f>
        <v>4236726</v>
      </c>
      <c r="L20" s="124">
        <v>9331904</v>
      </c>
      <c r="M20" s="124">
        <f>+L20-4334468</f>
        <v>4997436</v>
      </c>
    </row>
    <row r="21" spans="1:13" ht="12.75">
      <c r="A21" s="217" t="s">
        <v>102</v>
      </c>
      <c r="B21" s="218"/>
      <c r="C21" s="218"/>
      <c r="D21" s="218"/>
      <c r="E21" s="218"/>
      <c r="F21" s="218"/>
      <c r="G21" s="218"/>
      <c r="H21" s="219"/>
      <c r="I21" s="1">
        <v>125</v>
      </c>
      <c r="J21" s="124">
        <v>8416433</v>
      </c>
      <c r="K21" s="124">
        <f>+J21-3811171</f>
        <v>4605262</v>
      </c>
      <c r="L21" s="124">
        <f>10170724-998942</f>
        <v>9171782</v>
      </c>
      <c r="M21" s="124">
        <f>+L21-3626523</f>
        <v>5545259</v>
      </c>
    </row>
    <row r="22" spans="1:13" ht="12.75">
      <c r="A22" s="217" t="s">
        <v>20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998942</v>
      </c>
      <c r="M22" s="123">
        <f>SUM(M23:M24)</f>
        <v>386564</v>
      </c>
    </row>
    <row r="23" spans="1:13" ht="12.75">
      <c r="A23" s="214" t="s">
        <v>133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14" t="s">
        <v>134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0</v>
      </c>
      <c r="K24" s="7">
        <f>+J24</f>
        <v>0</v>
      </c>
      <c r="L24" s="7">
        <v>998942</v>
      </c>
      <c r="M24" s="7">
        <f>+L24-612378</f>
        <v>386564</v>
      </c>
    </row>
    <row r="25" spans="1:13" ht="12.75">
      <c r="A25" s="217" t="s">
        <v>103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17" t="s">
        <v>46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389574</v>
      </c>
      <c r="K26" s="7">
        <f>+J26-276294</f>
        <v>113280</v>
      </c>
      <c r="L26" s="7">
        <v>507414</v>
      </c>
      <c r="M26" s="7">
        <f>+L26-127133</f>
        <v>380281</v>
      </c>
    </row>
    <row r="27" spans="1:13" ht="12.75">
      <c r="A27" s="217" t="s">
        <v>209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23">
        <f>SUM(J28:J32)</f>
        <v>1216402</v>
      </c>
      <c r="K27" s="123">
        <f>SUM(K28:K32)</f>
        <v>766449</v>
      </c>
      <c r="L27" s="123">
        <f>SUM(L28:L32)</f>
        <v>621394</v>
      </c>
      <c r="M27" s="123">
        <f>SUM(M28:M32)</f>
        <v>454754</v>
      </c>
    </row>
    <row r="28" spans="1:13" ht="12.75">
      <c r="A28" s="217" t="s">
        <v>223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17" t="s">
        <v>151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1216402</v>
      </c>
      <c r="K29" s="7">
        <f>+J29-449953</f>
        <v>766449</v>
      </c>
      <c r="L29" s="7">
        <v>621394</v>
      </c>
      <c r="M29" s="7">
        <f>+L29-166640</f>
        <v>454754</v>
      </c>
    </row>
    <row r="30" spans="1:13" ht="12.75">
      <c r="A30" s="217" t="s">
        <v>135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17" t="s">
        <v>219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17" t="s">
        <v>136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17" t="s">
        <v>210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23">
        <f>SUM(J34:J37)</f>
        <v>3083452</v>
      </c>
      <c r="K33" s="123">
        <f>SUM(K34:K37)</f>
        <v>2186341</v>
      </c>
      <c r="L33" s="123">
        <f>SUM(L34:L37)</f>
        <v>3158631</v>
      </c>
      <c r="M33" s="123">
        <f>SUM(M34:M37)</f>
        <v>1819995</v>
      </c>
    </row>
    <row r="34" spans="1:13" ht="12.75">
      <c r="A34" s="217" t="s">
        <v>62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17" t="s">
        <v>61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3083452</v>
      </c>
      <c r="K35" s="7">
        <f>+J35-897111</f>
        <v>2186341</v>
      </c>
      <c r="L35" s="7">
        <v>3158631</v>
      </c>
      <c r="M35" s="7">
        <f>+L35-1338636</f>
        <v>1819995</v>
      </c>
    </row>
    <row r="36" spans="1:13" ht="12.75">
      <c r="A36" s="217" t="s">
        <v>220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f aca="true" t="shared" si="0" ref="K36:K41">+J36</f>
        <v>0</v>
      </c>
      <c r="L36" s="7">
        <v>0</v>
      </c>
      <c r="M36" s="7">
        <f aca="true" t="shared" si="1" ref="M36:M41">+L36</f>
        <v>0</v>
      </c>
    </row>
    <row r="37" spans="1:13" ht="12.75">
      <c r="A37" s="217" t="s">
        <v>63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f t="shared" si="0"/>
        <v>0</v>
      </c>
      <c r="L37" s="7">
        <v>0</v>
      </c>
      <c r="M37" s="7">
        <f t="shared" si="1"/>
        <v>0</v>
      </c>
    </row>
    <row r="38" spans="1:13" ht="12.75">
      <c r="A38" s="217" t="s">
        <v>191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f t="shared" si="0"/>
        <v>0</v>
      </c>
      <c r="L38" s="7">
        <v>0</v>
      </c>
      <c r="M38" s="7">
        <f t="shared" si="1"/>
        <v>0</v>
      </c>
    </row>
    <row r="39" spans="1:13" ht="12.75">
      <c r="A39" s="217" t="s">
        <v>192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f t="shared" si="0"/>
        <v>0</v>
      </c>
      <c r="L39" s="7">
        <v>0</v>
      </c>
      <c r="M39" s="7">
        <f t="shared" si="1"/>
        <v>0</v>
      </c>
    </row>
    <row r="40" spans="1:13" ht="12.75">
      <c r="A40" s="217" t="s">
        <v>221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f t="shared" si="0"/>
        <v>0</v>
      </c>
      <c r="L40" s="7">
        <v>0</v>
      </c>
      <c r="M40" s="7">
        <f t="shared" si="1"/>
        <v>0</v>
      </c>
    </row>
    <row r="41" spans="1:13" ht="12.75">
      <c r="A41" s="217" t="s">
        <v>222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f t="shared" si="0"/>
        <v>0</v>
      </c>
      <c r="L41" s="7">
        <v>0</v>
      </c>
      <c r="M41" s="7">
        <f t="shared" si="1"/>
        <v>0</v>
      </c>
    </row>
    <row r="42" spans="1:13" ht="12.75">
      <c r="A42" s="217" t="s">
        <v>211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130851175</v>
      </c>
      <c r="K42" s="53">
        <f>K7+K27+K38+K40</f>
        <v>69993143</v>
      </c>
      <c r="L42" s="53">
        <f>L7+L27+L38+L40</f>
        <v>121503272</v>
      </c>
      <c r="M42" s="53">
        <f>M7+M27+M38+M40</f>
        <v>67671674</v>
      </c>
    </row>
    <row r="43" spans="1:13" ht="12.75">
      <c r="A43" s="217" t="s">
        <v>212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132701751</v>
      </c>
      <c r="K43" s="53">
        <f>K10+K33+K39+K41</f>
        <v>69932184</v>
      </c>
      <c r="L43" s="53">
        <f>L10+L33+L39+L41</f>
        <v>121296472</v>
      </c>
      <c r="M43" s="53">
        <f>M10+M33+M39+M41</f>
        <v>67597326</v>
      </c>
    </row>
    <row r="44" spans="1:13" ht="12.75">
      <c r="A44" s="217" t="s">
        <v>232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23">
        <f>J42-J43</f>
        <v>-1850576</v>
      </c>
      <c r="K44" s="123">
        <f>K42-K43</f>
        <v>60959</v>
      </c>
      <c r="L44" s="123">
        <f>L42-L43</f>
        <v>206800</v>
      </c>
      <c r="M44" s="123">
        <f>M42-M43</f>
        <v>74348</v>
      </c>
    </row>
    <row r="45" spans="1:13" ht="12.75">
      <c r="A45" s="226" t="s">
        <v>214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53">
        <f>IF(K42&gt;K43,K42-K43,0)</f>
        <v>60959</v>
      </c>
      <c r="L45" s="53">
        <f>IF(L42&gt;L43,L42-L43,0)</f>
        <v>206800</v>
      </c>
      <c r="M45" s="53">
        <f>IF(M42&gt;M43,M42-M43,0)</f>
        <v>74348</v>
      </c>
    </row>
    <row r="46" spans="1:13" ht="12.75">
      <c r="A46" s="226" t="s">
        <v>215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1850576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7" t="s">
        <v>213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0</v>
      </c>
      <c r="K47" s="7">
        <f>+J47</f>
        <v>0</v>
      </c>
      <c r="L47" s="7">
        <v>0</v>
      </c>
      <c r="M47" s="7">
        <f>+L47</f>
        <v>0</v>
      </c>
    </row>
    <row r="48" spans="1:13" ht="12.75">
      <c r="A48" s="217" t="s">
        <v>233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23">
        <f>J44-J47</f>
        <v>-1850576</v>
      </c>
      <c r="K48" s="123">
        <f>K44-K47</f>
        <v>60959</v>
      </c>
      <c r="L48" s="123">
        <f>L44-L47</f>
        <v>206800</v>
      </c>
      <c r="M48" s="123">
        <f>M44-M47</f>
        <v>74348</v>
      </c>
    </row>
    <row r="49" spans="1:13" ht="12.75">
      <c r="A49" s="226" t="s">
        <v>188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53">
        <f>IF(K48&gt;0,K48,0)</f>
        <v>60959</v>
      </c>
      <c r="L49" s="53">
        <f>IF(L48&gt;0,L48,0)</f>
        <v>206800</v>
      </c>
      <c r="M49" s="53">
        <f>IF(M48&gt;0,M48,0)</f>
        <v>74348</v>
      </c>
    </row>
    <row r="50" spans="1:13" ht="12.75">
      <c r="A50" s="269" t="s">
        <v>216</v>
      </c>
      <c r="B50" s="270"/>
      <c r="C50" s="270"/>
      <c r="D50" s="270"/>
      <c r="E50" s="270"/>
      <c r="F50" s="270"/>
      <c r="G50" s="270"/>
      <c r="H50" s="271"/>
      <c r="I50" s="4">
        <v>154</v>
      </c>
      <c r="J50" s="58">
        <f>IF(J48&lt;0,-J48,0)</f>
        <v>1850576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66" t="s">
        <v>308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8"/>
    </row>
    <row r="52" spans="1:13" ht="12.75" customHeight="1">
      <c r="A52" s="210" t="s">
        <v>183</v>
      </c>
      <c r="B52" s="211"/>
      <c r="C52" s="211"/>
      <c r="D52" s="211"/>
      <c r="E52" s="211"/>
      <c r="F52" s="211"/>
      <c r="G52" s="211"/>
      <c r="H52" s="211"/>
      <c r="I52" s="54"/>
      <c r="J52" s="54"/>
      <c r="K52" s="54"/>
      <c r="L52" s="54"/>
      <c r="M52" s="132"/>
    </row>
    <row r="53" spans="1:13" ht="12.75">
      <c r="A53" s="262" t="s">
        <v>230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/>
      <c r="K53" s="7"/>
      <c r="L53" s="7"/>
      <c r="M53" s="7"/>
    </row>
    <row r="54" spans="1:13" ht="12.75">
      <c r="A54" s="262" t="s">
        <v>231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</row>
    <row r="55" spans="1:13" ht="12.75" customHeight="1">
      <c r="A55" s="266" t="s">
        <v>185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8"/>
    </row>
    <row r="56" spans="1:13" ht="12.75">
      <c r="A56" s="210" t="s">
        <v>200</v>
      </c>
      <c r="B56" s="211"/>
      <c r="C56" s="211"/>
      <c r="D56" s="211"/>
      <c r="E56" s="211"/>
      <c r="F56" s="211"/>
      <c r="G56" s="211"/>
      <c r="H56" s="265"/>
      <c r="I56" s="9">
        <v>157</v>
      </c>
      <c r="J56" s="6">
        <f>+J48</f>
        <v>-1850576</v>
      </c>
      <c r="K56" s="6">
        <f>+K48</f>
        <v>60959</v>
      </c>
      <c r="L56" s="6">
        <f>+L48</f>
        <v>206800</v>
      </c>
      <c r="M56" s="6">
        <f>+M48</f>
        <v>74348</v>
      </c>
    </row>
    <row r="57" spans="1:13" ht="12.75">
      <c r="A57" s="217" t="s">
        <v>217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17" t="s">
        <v>224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7" t="s">
        <v>225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7" t="s">
        <v>41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7" t="s">
        <v>226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227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228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229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218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7" t="s">
        <v>189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7" t="s">
        <v>190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-1850576</v>
      </c>
      <c r="K67" s="58">
        <f>K56+K66</f>
        <v>60959</v>
      </c>
      <c r="L67" s="58">
        <f>L56+L66</f>
        <v>206800</v>
      </c>
      <c r="M67" s="58">
        <f>M56+M66</f>
        <v>74348</v>
      </c>
    </row>
    <row r="68" spans="1:13" ht="12.75" customHeight="1">
      <c r="A68" s="259" t="s">
        <v>309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1"/>
    </row>
    <row r="69" spans="1:13" ht="12.75" customHeight="1">
      <c r="A69" s="229" t="s">
        <v>184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1"/>
    </row>
    <row r="70" spans="1:13" ht="12.75">
      <c r="A70" s="262" t="s">
        <v>230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</row>
    <row r="71" spans="1:13" ht="12.75">
      <c r="A71" s="256" t="s">
        <v>231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0 K42:M46 M20:M21 K12:M12 K10:K11 J12:J26 K13:L15 K22:M22 K17:L21 J27:M27 K23:L26 K33:M33 K28:L32 J8:L9 K34:L41 J28:J46 J7:M7 L10:M10 K16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0" width="9.140625" style="52" customWidth="1"/>
    <col min="11" max="11" width="9.421875" style="52" bestFit="1" customWidth="1"/>
    <col min="12" max="16384" width="9.140625" style="52" customWidth="1"/>
  </cols>
  <sheetData>
    <row r="1" spans="1:11" ht="18" customHeight="1">
      <c r="A1" s="285" t="s">
        <v>160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1" ht="16.5" customHeight="1">
      <c r="A2" s="288" t="s">
        <v>346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</row>
    <row r="3" spans="1:11" ht="15.75" customHeight="1">
      <c r="A3" s="282" t="s">
        <v>340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33.75">
      <c r="A4" s="291" t="s">
        <v>55</v>
      </c>
      <c r="B4" s="291"/>
      <c r="C4" s="291"/>
      <c r="D4" s="291"/>
      <c r="E4" s="291"/>
      <c r="F4" s="291"/>
      <c r="G4" s="291"/>
      <c r="H4" s="291"/>
      <c r="I4" s="62" t="s">
        <v>275</v>
      </c>
      <c r="J4" s="63" t="s">
        <v>315</v>
      </c>
      <c r="K4" s="63" t="s">
        <v>316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4">
        <v>2</v>
      </c>
      <c r="J5" s="65" t="s">
        <v>279</v>
      </c>
      <c r="K5" s="65" t="s">
        <v>280</v>
      </c>
    </row>
    <row r="6" spans="1:11" ht="12.75">
      <c r="A6" s="277" t="s">
        <v>152</v>
      </c>
      <c r="B6" s="278"/>
      <c r="C6" s="278"/>
      <c r="D6" s="278"/>
      <c r="E6" s="278"/>
      <c r="F6" s="278"/>
      <c r="G6" s="278"/>
      <c r="H6" s="278"/>
      <c r="I6" s="279"/>
      <c r="J6" s="279"/>
      <c r="K6" s="280"/>
    </row>
    <row r="7" spans="1:11" ht="12.75">
      <c r="A7" s="214" t="s">
        <v>36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-1850576</v>
      </c>
      <c r="K7" s="7">
        <v>206800</v>
      </c>
    </row>
    <row r="8" spans="1:11" ht="12.75">
      <c r="A8" s="214" t="s">
        <v>37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7215685</v>
      </c>
      <c r="K8" s="7">
        <v>9331904</v>
      </c>
    </row>
    <row r="9" spans="1:11" ht="12.75">
      <c r="A9" s="214" t="s">
        <v>38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21795803</v>
      </c>
      <c r="K9" s="7">
        <f>17509312-2095342</f>
        <v>15413970</v>
      </c>
    </row>
    <row r="10" spans="1:11" ht="12.75">
      <c r="A10" s="214" t="s">
        <v>39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0</v>
      </c>
      <c r="K10" s="7">
        <v>0</v>
      </c>
    </row>
    <row r="11" spans="1:11" ht="12.75">
      <c r="A11" s="214" t="s">
        <v>40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0</v>
      </c>
      <c r="K11" s="7">
        <v>0</v>
      </c>
    </row>
    <row r="12" spans="1:11" ht="12.75">
      <c r="A12" s="214" t="s">
        <v>47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7477959</v>
      </c>
      <c r="K12" s="7">
        <v>12726885</v>
      </c>
    </row>
    <row r="13" spans="1:11" ht="12.75">
      <c r="A13" s="217" t="s">
        <v>153</v>
      </c>
      <c r="B13" s="218"/>
      <c r="C13" s="218"/>
      <c r="D13" s="218"/>
      <c r="E13" s="218"/>
      <c r="F13" s="218"/>
      <c r="G13" s="218"/>
      <c r="H13" s="218"/>
      <c r="I13" s="1">
        <v>7</v>
      </c>
      <c r="J13" s="60">
        <f>SUM(J7:J12)</f>
        <v>34638871</v>
      </c>
      <c r="K13" s="53">
        <f>SUM(K7:K12)</f>
        <v>37679559</v>
      </c>
    </row>
    <row r="14" spans="1:11" ht="12.75">
      <c r="A14" s="214" t="s">
        <v>48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0</v>
      </c>
      <c r="K14" s="7">
        <v>0</v>
      </c>
    </row>
    <row r="15" spans="1:11" ht="12.75">
      <c r="A15" s="214" t="s">
        <v>49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16902182</v>
      </c>
      <c r="K15" s="7">
        <v>3013281</v>
      </c>
    </row>
    <row r="16" spans="1:11" ht="12.75">
      <c r="A16" s="214" t="s">
        <v>50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12969911</v>
      </c>
      <c r="K16" s="7">
        <v>9873584</v>
      </c>
    </row>
    <row r="17" spans="1:11" ht="12.75">
      <c r="A17" s="214" t="s">
        <v>51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0</v>
      </c>
      <c r="K17" s="7">
        <v>0</v>
      </c>
    </row>
    <row r="18" spans="1:11" ht="12.75">
      <c r="A18" s="217" t="s">
        <v>154</v>
      </c>
      <c r="B18" s="218"/>
      <c r="C18" s="218"/>
      <c r="D18" s="218"/>
      <c r="E18" s="218"/>
      <c r="F18" s="218"/>
      <c r="G18" s="218"/>
      <c r="H18" s="218"/>
      <c r="I18" s="1">
        <v>12</v>
      </c>
      <c r="J18" s="60">
        <f>SUM(J14:J17)</f>
        <v>29872093</v>
      </c>
      <c r="K18" s="53">
        <f>SUM(K14:K17)</f>
        <v>12886865</v>
      </c>
    </row>
    <row r="19" spans="1:11" ht="12.75">
      <c r="A19" s="217" t="s">
        <v>32</v>
      </c>
      <c r="B19" s="218"/>
      <c r="C19" s="218"/>
      <c r="D19" s="218"/>
      <c r="E19" s="218"/>
      <c r="F19" s="218"/>
      <c r="G19" s="218"/>
      <c r="H19" s="218"/>
      <c r="I19" s="1">
        <v>13</v>
      </c>
      <c r="J19" s="60">
        <f>IF(J13&gt;J18,J13-J18,0)</f>
        <v>4766778</v>
      </c>
      <c r="K19" s="53">
        <f>IF(K13&gt;K18,K13-K18,0)</f>
        <v>24792694</v>
      </c>
    </row>
    <row r="20" spans="1:11" ht="12.75">
      <c r="A20" s="217" t="s">
        <v>33</v>
      </c>
      <c r="B20" s="218"/>
      <c r="C20" s="218"/>
      <c r="D20" s="218"/>
      <c r="E20" s="218"/>
      <c r="F20" s="218"/>
      <c r="G20" s="218"/>
      <c r="H20" s="218"/>
      <c r="I20" s="1">
        <v>14</v>
      </c>
      <c r="J20" s="60">
        <f>IF(J18&gt;J13,J18-J13,0)</f>
        <v>0</v>
      </c>
      <c r="K20" s="53">
        <f>IF(K18&gt;K13,K18-K13,0)</f>
        <v>0</v>
      </c>
    </row>
    <row r="21" spans="1:11" ht="12.75">
      <c r="A21" s="277" t="s">
        <v>155</v>
      </c>
      <c r="B21" s="278"/>
      <c r="C21" s="278"/>
      <c r="D21" s="278"/>
      <c r="E21" s="278"/>
      <c r="F21" s="278"/>
      <c r="G21" s="278"/>
      <c r="H21" s="278"/>
      <c r="I21" s="279"/>
      <c r="J21" s="279"/>
      <c r="K21" s="280"/>
    </row>
    <row r="22" spans="1:11" ht="12.75">
      <c r="A22" s="214" t="s">
        <v>174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359787</v>
      </c>
      <c r="K22" s="7">
        <v>52797</v>
      </c>
    </row>
    <row r="23" spans="1:11" ht="12.75">
      <c r="A23" s="214" t="s">
        <v>175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>
        <v>0</v>
      </c>
      <c r="K23" s="7">
        <v>0</v>
      </c>
    </row>
    <row r="24" spans="1:11" ht="12.75">
      <c r="A24" s="214" t="s">
        <v>176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0</v>
      </c>
      <c r="K24" s="7">
        <v>0</v>
      </c>
    </row>
    <row r="25" spans="1:11" ht="12.75">
      <c r="A25" s="214" t="s">
        <v>177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0</v>
      </c>
      <c r="K25" s="7">
        <v>0</v>
      </c>
    </row>
    <row r="26" spans="1:11" ht="12.75">
      <c r="A26" s="214" t="s">
        <v>178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95023</v>
      </c>
      <c r="K26" s="7">
        <v>0</v>
      </c>
    </row>
    <row r="27" spans="1:11" ht="12.75">
      <c r="A27" s="217" t="s">
        <v>164</v>
      </c>
      <c r="B27" s="218"/>
      <c r="C27" s="218"/>
      <c r="D27" s="218"/>
      <c r="E27" s="218"/>
      <c r="F27" s="218"/>
      <c r="G27" s="218"/>
      <c r="H27" s="218"/>
      <c r="I27" s="1">
        <v>20</v>
      </c>
      <c r="J27" s="60">
        <f>SUM(J22:J26)</f>
        <v>454810</v>
      </c>
      <c r="K27" s="53">
        <f>SUM(K22:K26)</f>
        <v>52797</v>
      </c>
    </row>
    <row r="28" spans="1:11" ht="12.75">
      <c r="A28" s="214" t="s">
        <v>111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17217231</v>
      </c>
      <c r="K28" s="7">
        <v>9945801</v>
      </c>
    </row>
    <row r="29" spans="1:11" ht="12.75">
      <c r="A29" s="214" t="s">
        <v>112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0</v>
      </c>
      <c r="K29" s="7">
        <v>0</v>
      </c>
    </row>
    <row r="30" spans="1:11" ht="12.75">
      <c r="A30" s="214" t="s">
        <v>15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0</v>
      </c>
      <c r="K30" s="7">
        <v>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0">
        <f>SUM(J28:J30)</f>
        <v>17217231</v>
      </c>
      <c r="K31" s="53">
        <f>SUM(K28:K30)</f>
        <v>9945801</v>
      </c>
    </row>
    <row r="32" spans="1:11" ht="12.75">
      <c r="A32" s="217" t="s">
        <v>34</v>
      </c>
      <c r="B32" s="218"/>
      <c r="C32" s="218"/>
      <c r="D32" s="218"/>
      <c r="E32" s="218"/>
      <c r="F32" s="218"/>
      <c r="G32" s="218"/>
      <c r="H32" s="218"/>
      <c r="I32" s="1">
        <v>25</v>
      </c>
      <c r="J32" s="60">
        <f>IF(J27&gt;J31,J27-J31,0)</f>
        <v>0</v>
      </c>
      <c r="K32" s="53">
        <f>IF(K27&gt;K31,K27-K31,0)</f>
        <v>0</v>
      </c>
    </row>
    <row r="33" spans="1:11" ht="12.75">
      <c r="A33" s="217" t="s">
        <v>35</v>
      </c>
      <c r="B33" s="218"/>
      <c r="C33" s="218"/>
      <c r="D33" s="218"/>
      <c r="E33" s="218"/>
      <c r="F33" s="218"/>
      <c r="G33" s="218"/>
      <c r="H33" s="218"/>
      <c r="I33" s="1">
        <v>26</v>
      </c>
      <c r="J33" s="60">
        <f>IF(J31&gt;J27,J31-J27,0)</f>
        <v>16762421</v>
      </c>
      <c r="K33" s="53">
        <f>IF(K31&gt;K27,K31-K27,0)</f>
        <v>9893004</v>
      </c>
    </row>
    <row r="34" spans="1:11" ht="12.75">
      <c r="A34" s="277" t="s">
        <v>156</v>
      </c>
      <c r="B34" s="278"/>
      <c r="C34" s="278"/>
      <c r="D34" s="278"/>
      <c r="E34" s="278"/>
      <c r="F34" s="278"/>
      <c r="G34" s="278"/>
      <c r="H34" s="278"/>
      <c r="I34" s="279"/>
      <c r="J34" s="279"/>
      <c r="K34" s="280"/>
    </row>
    <row r="35" spans="1:11" ht="12.75">
      <c r="A35" s="214" t="s">
        <v>170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>
        <v>0</v>
      </c>
      <c r="K35" s="7">
        <v>0</v>
      </c>
    </row>
    <row r="36" spans="1:11" ht="12.75">
      <c r="A36" s="214" t="s">
        <v>25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15671675</v>
      </c>
      <c r="K36" s="7">
        <v>0</v>
      </c>
    </row>
    <row r="37" spans="1:11" ht="12.75">
      <c r="A37" s="214" t="s">
        <v>26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0</v>
      </c>
      <c r="K37" s="7"/>
    </row>
    <row r="38" spans="1:11" ht="12.75">
      <c r="A38" s="217" t="s">
        <v>64</v>
      </c>
      <c r="B38" s="218"/>
      <c r="C38" s="218"/>
      <c r="D38" s="218"/>
      <c r="E38" s="218"/>
      <c r="F38" s="218"/>
      <c r="G38" s="218"/>
      <c r="H38" s="218"/>
      <c r="I38" s="1">
        <v>30</v>
      </c>
      <c r="J38" s="123">
        <f>SUM(J35:J37)</f>
        <v>15671675</v>
      </c>
      <c r="K38" s="123">
        <f>SUM(K35:K37)</f>
        <v>0</v>
      </c>
    </row>
    <row r="39" spans="1:11" ht="12.75">
      <c r="A39" s="214" t="s">
        <v>27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4714748</v>
      </c>
      <c r="K39" s="7">
        <v>4800060</v>
      </c>
    </row>
    <row r="40" spans="1:11" ht="12.75">
      <c r="A40" s="214" t="s">
        <v>28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0</v>
      </c>
      <c r="K40" s="7">
        <v>0</v>
      </c>
    </row>
    <row r="41" spans="1:11" ht="12.75">
      <c r="A41" s="214" t="s">
        <v>29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262255</v>
      </c>
      <c r="K41" s="7">
        <v>474111</v>
      </c>
    </row>
    <row r="42" spans="1:11" ht="12.75">
      <c r="A42" s="214" t="s">
        <v>30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0</v>
      </c>
      <c r="K42" s="7">
        <v>0</v>
      </c>
    </row>
    <row r="43" spans="1:11" ht="12.75">
      <c r="A43" s="214" t="s">
        <v>31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230000</v>
      </c>
      <c r="K43" s="7">
        <f>11973423+1298224</f>
        <v>13271647</v>
      </c>
    </row>
    <row r="44" spans="1:11" ht="12.75">
      <c r="A44" s="217" t="s">
        <v>65</v>
      </c>
      <c r="B44" s="218"/>
      <c r="C44" s="218"/>
      <c r="D44" s="218"/>
      <c r="E44" s="218"/>
      <c r="F44" s="218"/>
      <c r="G44" s="218"/>
      <c r="H44" s="218"/>
      <c r="I44" s="1">
        <v>36</v>
      </c>
      <c r="J44" s="60">
        <f>SUM(J39:J43)</f>
        <v>5207003</v>
      </c>
      <c r="K44" s="53">
        <f>SUM(K39:K43)</f>
        <v>18545818</v>
      </c>
    </row>
    <row r="45" spans="1:11" ht="12.75">
      <c r="A45" s="217" t="s">
        <v>16</v>
      </c>
      <c r="B45" s="218"/>
      <c r="C45" s="218"/>
      <c r="D45" s="218"/>
      <c r="E45" s="218"/>
      <c r="F45" s="218"/>
      <c r="G45" s="218"/>
      <c r="H45" s="218"/>
      <c r="I45" s="1">
        <v>37</v>
      </c>
      <c r="J45" s="134">
        <v>10464672</v>
      </c>
      <c r="K45" s="123">
        <f>IF(K38&gt;K44,K38-K44,0)</f>
        <v>0</v>
      </c>
    </row>
    <row r="46" spans="1:11" ht="12.75">
      <c r="A46" s="217" t="s">
        <v>17</v>
      </c>
      <c r="B46" s="218"/>
      <c r="C46" s="218"/>
      <c r="D46" s="218"/>
      <c r="E46" s="218"/>
      <c r="F46" s="218"/>
      <c r="G46" s="218"/>
      <c r="H46" s="218"/>
      <c r="I46" s="1">
        <v>38</v>
      </c>
      <c r="J46" s="134">
        <f>IF(J44&gt;J38,J44-J38,0)</f>
        <v>0</v>
      </c>
      <c r="K46" s="123">
        <f>IF(K44&gt;K38,K44-K38,0)</f>
        <v>18545818</v>
      </c>
    </row>
    <row r="47" spans="1:11" ht="12.75">
      <c r="A47" s="214" t="s">
        <v>66</v>
      </c>
      <c r="B47" s="215"/>
      <c r="C47" s="215"/>
      <c r="D47" s="215"/>
      <c r="E47" s="215"/>
      <c r="F47" s="215"/>
      <c r="G47" s="215"/>
      <c r="H47" s="215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4" t="s">
        <v>67</v>
      </c>
      <c r="B48" s="215"/>
      <c r="C48" s="215"/>
      <c r="D48" s="215"/>
      <c r="E48" s="215"/>
      <c r="F48" s="215"/>
      <c r="G48" s="215"/>
      <c r="H48" s="215"/>
      <c r="I48" s="1">
        <v>40</v>
      </c>
      <c r="J48" s="60">
        <f>IF(J20-J19+J33-J32+J46-J45&gt;0,J20-J19+J33-J32+J46-J45,0)</f>
        <v>1530971</v>
      </c>
      <c r="K48" s="53">
        <f>IF(K20-K19+K33-K32+K46-K45&gt;0,K20-K19+K33-K32+K46-K45,0)</f>
        <v>3646128</v>
      </c>
    </row>
    <row r="49" spans="1:11" ht="12.75">
      <c r="A49" s="214" t="s">
        <v>157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21338281</v>
      </c>
      <c r="K49" s="7">
        <v>13809278</v>
      </c>
    </row>
    <row r="50" spans="1:11" ht="12.75">
      <c r="A50" s="214" t="s">
        <v>171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f>+J47</f>
        <v>0</v>
      </c>
      <c r="K50" s="7">
        <f>+K47</f>
        <v>0</v>
      </c>
    </row>
    <row r="51" spans="1:11" ht="12.75">
      <c r="A51" s="214" t="s">
        <v>172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f>+J48</f>
        <v>1530971</v>
      </c>
      <c r="K51" s="7">
        <f>+K48</f>
        <v>3646128</v>
      </c>
    </row>
    <row r="52" spans="1:11" ht="12.75">
      <c r="A52" s="220" t="s">
        <v>173</v>
      </c>
      <c r="B52" s="221"/>
      <c r="C52" s="221"/>
      <c r="D52" s="221"/>
      <c r="E52" s="221"/>
      <c r="F52" s="221"/>
      <c r="G52" s="221"/>
      <c r="H52" s="221"/>
      <c r="I52" s="4">
        <v>44</v>
      </c>
      <c r="J52" s="61">
        <f>J49+J50-J51</f>
        <v>19807310</v>
      </c>
      <c r="K52" s="58">
        <f>K49+K50-K51</f>
        <v>10163150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14:K17 J22:K2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44:K48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0" t="s">
        <v>193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9" t="s">
        <v>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33.75">
      <c r="A4" s="291" t="s">
        <v>55</v>
      </c>
      <c r="B4" s="291"/>
      <c r="C4" s="291"/>
      <c r="D4" s="291"/>
      <c r="E4" s="291"/>
      <c r="F4" s="291"/>
      <c r="G4" s="291"/>
      <c r="H4" s="291"/>
      <c r="I4" s="62" t="s">
        <v>275</v>
      </c>
      <c r="J4" s="63" t="s">
        <v>315</v>
      </c>
      <c r="K4" s="63" t="s">
        <v>316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8">
        <v>2</v>
      </c>
      <c r="J5" s="69" t="s">
        <v>279</v>
      </c>
      <c r="K5" s="69" t="s">
        <v>280</v>
      </c>
    </row>
    <row r="6" spans="1:11" ht="12.75">
      <c r="A6" s="206" t="s">
        <v>152</v>
      </c>
      <c r="B6" s="207"/>
      <c r="C6" s="207"/>
      <c r="D6" s="207"/>
      <c r="E6" s="207"/>
      <c r="F6" s="207"/>
      <c r="G6" s="207"/>
      <c r="H6" s="207"/>
      <c r="I6" s="292"/>
      <c r="J6" s="292"/>
      <c r="K6" s="293"/>
    </row>
    <row r="7" spans="1:11" ht="12.75">
      <c r="A7" s="214" t="s">
        <v>195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115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116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117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118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194</v>
      </c>
      <c r="B12" s="218"/>
      <c r="C12" s="218"/>
      <c r="D12" s="218"/>
      <c r="E12" s="218"/>
      <c r="F12" s="218"/>
      <c r="G12" s="218"/>
      <c r="H12" s="218"/>
      <c r="I12" s="1">
        <v>6</v>
      </c>
      <c r="J12" s="60">
        <f>SUM(J7:J11)</f>
        <v>0</v>
      </c>
      <c r="K12" s="53">
        <f>SUM(K7:K11)</f>
        <v>0</v>
      </c>
    </row>
    <row r="13" spans="1:11" ht="12.75">
      <c r="A13" s="214" t="s">
        <v>119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120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121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122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123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124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43</v>
      </c>
      <c r="B19" s="218"/>
      <c r="C19" s="218"/>
      <c r="D19" s="218"/>
      <c r="E19" s="218"/>
      <c r="F19" s="218"/>
      <c r="G19" s="218"/>
      <c r="H19" s="218"/>
      <c r="I19" s="1">
        <v>13</v>
      </c>
      <c r="J19" s="60">
        <f>SUM(J13:J18)</f>
        <v>0</v>
      </c>
      <c r="K19" s="53">
        <f>SUM(K13:K18)</f>
        <v>0</v>
      </c>
    </row>
    <row r="20" spans="1:11" ht="12.75">
      <c r="A20" s="217" t="s">
        <v>104</v>
      </c>
      <c r="B20" s="296"/>
      <c r="C20" s="296"/>
      <c r="D20" s="296"/>
      <c r="E20" s="296"/>
      <c r="F20" s="296"/>
      <c r="G20" s="296"/>
      <c r="H20" s="297"/>
      <c r="I20" s="1">
        <v>14</v>
      </c>
      <c r="J20" s="60">
        <f>IF(J12&gt;J19,J12-J19,0)</f>
        <v>0</v>
      </c>
      <c r="K20" s="53">
        <f>IF(K12&gt;K19,K12-K19,0)</f>
        <v>0</v>
      </c>
    </row>
    <row r="21" spans="1:11" ht="12.75">
      <c r="A21" s="232" t="s">
        <v>105</v>
      </c>
      <c r="B21" s="294"/>
      <c r="C21" s="294"/>
      <c r="D21" s="294"/>
      <c r="E21" s="294"/>
      <c r="F21" s="294"/>
      <c r="G21" s="294"/>
      <c r="H21" s="295"/>
      <c r="I21" s="1">
        <v>15</v>
      </c>
      <c r="J21" s="60">
        <f>IF(J19&gt;J12,J19-J12,0)</f>
        <v>0</v>
      </c>
      <c r="K21" s="53">
        <f>IF(K19&gt;K12,K19-K12,0)</f>
        <v>0</v>
      </c>
    </row>
    <row r="22" spans="1:11" ht="12.75">
      <c r="A22" s="206" t="s">
        <v>155</v>
      </c>
      <c r="B22" s="207"/>
      <c r="C22" s="207"/>
      <c r="D22" s="207"/>
      <c r="E22" s="207"/>
      <c r="F22" s="207"/>
      <c r="G22" s="207"/>
      <c r="H22" s="207"/>
      <c r="I22" s="292"/>
      <c r="J22" s="292"/>
      <c r="K22" s="293"/>
    </row>
    <row r="23" spans="1:11" ht="12.75">
      <c r="A23" s="214" t="s">
        <v>161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162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317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318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163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110</v>
      </c>
      <c r="B28" s="218"/>
      <c r="C28" s="218"/>
      <c r="D28" s="218"/>
      <c r="E28" s="218"/>
      <c r="F28" s="218"/>
      <c r="G28" s="218"/>
      <c r="H28" s="218"/>
      <c r="I28" s="1">
        <v>21</v>
      </c>
      <c r="J28" s="60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44</v>
      </c>
      <c r="B32" s="218"/>
      <c r="C32" s="218"/>
      <c r="D32" s="218"/>
      <c r="E32" s="218"/>
      <c r="F32" s="218"/>
      <c r="G32" s="218"/>
      <c r="H32" s="218"/>
      <c r="I32" s="1">
        <v>25</v>
      </c>
      <c r="J32" s="60">
        <f>SUM(J29:J31)</f>
        <v>0</v>
      </c>
      <c r="K32" s="53">
        <f>SUM(K29:K31)</f>
        <v>0</v>
      </c>
    </row>
    <row r="33" spans="1:11" ht="12.75">
      <c r="A33" s="217" t="s">
        <v>106</v>
      </c>
      <c r="B33" s="218"/>
      <c r="C33" s="218"/>
      <c r="D33" s="218"/>
      <c r="E33" s="218"/>
      <c r="F33" s="218"/>
      <c r="G33" s="218"/>
      <c r="H33" s="218"/>
      <c r="I33" s="1">
        <v>26</v>
      </c>
      <c r="J33" s="60">
        <f>IF(J28&gt;J32,J28-J32,0)</f>
        <v>0</v>
      </c>
      <c r="K33" s="53">
        <f>IF(K28&gt;K32,K28-K32,0)</f>
        <v>0</v>
      </c>
    </row>
    <row r="34" spans="1:11" ht="12.75">
      <c r="A34" s="217" t="s">
        <v>107</v>
      </c>
      <c r="B34" s="218"/>
      <c r="C34" s="218"/>
      <c r="D34" s="218"/>
      <c r="E34" s="218"/>
      <c r="F34" s="218"/>
      <c r="G34" s="218"/>
      <c r="H34" s="218"/>
      <c r="I34" s="1">
        <v>27</v>
      </c>
      <c r="J34" s="60">
        <f>IF(J32&gt;J28,J32-J28,0)</f>
        <v>0</v>
      </c>
      <c r="K34" s="53">
        <f>IF(K32&gt;K28,K32-K28,0)</f>
        <v>0</v>
      </c>
    </row>
    <row r="35" spans="1:11" ht="12.75">
      <c r="A35" s="206" t="s">
        <v>156</v>
      </c>
      <c r="B35" s="207"/>
      <c r="C35" s="207"/>
      <c r="D35" s="207"/>
      <c r="E35" s="207"/>
      <c r="F35" s="207"/>
      <c r="G35" s="207"/>
      <c r="H35" s="207"/>
      <c r="I35" s="292">
        <v>0</v>
      </c>
      <c r="J35" s="292"/>
      <c r="K35" s="293"/>
    </row>
    <row r="36" spans="1:11" ht="12.75">
      <c r="A36" s="214" t="s">
        <v>170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45</v>
      </c>
      <c r="B39" s="218"/>
      <c r="C39" s="218"/>
      <c r="D39" s="218"/>
      <c r="E39" s="218"/>
      <c r="F39" s="218"/>
      <c r="G39" s="218"/>
      <c r="H39" s="218"/>
      <c r="I39" s="1">
        <v>31</v>
      </c>
      <c r="J39" s="60">
        <f>SUM(J36:J38)</f>
        <v>0</v>
      </c>
      <c r="K39" s="53">
        <f>SUM(K36:K38)</f>
        <v>0</v>
      </c>
    </row>
    <row r="40" spans="1:11" ht="12.75">
      <c r="A40" s="214" t="s">
        <v>27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29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30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31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144</v>
      </c>
      <c r="B45" s="218"/>
      <c r="C45" s="218"/>
      <c r="D45" s="218"/>
      <c r="E45" s="218"/>
      <c r="F45" s="218"/>
      <c r="G45" s="218"/>
      <c r="H45" s="218"/>
      <c r="I45" s="1">
        <v>37</v>
      </c>
      <c r="J45" s="60">
        <f>SUM(J40:J44)</f>
        <v>0</v>
      </c>
      <c r="K45" s="53">
        <f>SUM(K40:K44)</f>
        <v>0</v>
      </c>
    </row>
    <row r="46" spans="1:11" ht="12.75">
      <c r="A46" s="217" t="s">
        <v>158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0">
        <f>IF(J39&gt;J45,J39-J45,0)</f>
        <v>0</v>
      </c>
      <c r="K46" s="53">
        <f>IF(K39&gt;K45,K39-K45,0)</f>
        <v>0</v>
      </c>
    </row>
    <row r="47" spans="1:11" ht="12.75">
      <c r="A47" s="217" t="s">
        <v>159</v>
      </c>
      <c r="B47" s="218"/>
      <c r="C47" s="218"/>
      <c r="D47" s="218"/>
      <c r="E47" s="218"/>
      <c r="F47" s="218"/>
      <c r="G47" s="218"/>
      <c r="H47" s="218"/>
      <c r="I47" s="1">
        <v>39</v>
      </c>
      <c r="J47" s="60">
        <f>IF(J45&gt;J39,J45-J39,0)</f>
        <v>0</v>
      </c>
      <c r="K47" s="53">
        <f>IF(K45&gt;K39,K45-K39,0)</f>
        <v>0</v>
      </c>
    </row>
    <row r="48" spans="1:11" ht="12.75">
      <c r="A48" s="217" t="s">
        <v>145</v>
      </c>
      <c r="B48" s="218"/>
      <c r="C48" s="218"/>
      <c r="D48" s="218"/>
      <c r="E48" s="218"/>
      <c r="F48" s="218"/>
      <c r="G48" s="218"/>
      <c r="H48" s="218"/>
      <c r="I48" s="1">
        <v>40</v>
      </c>
      <c r="J48" s="60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7" t="s">
        <v>14</v>
      </c>
      <c r="B49" s="218"/>
      <c r="C49" s="218"/>
      <c r="D49" s="218"/>
      <c r="E49" s="218"/>
      <c r="F49" s="218"/>
      <c r="G49" s="218"/>
      <c r="H49" s="218"/>
      <c r="I49" s="1">
        <v>41</v>
      </c>
      <c r="J49" s="60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7" t="s">
        <v>157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171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172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32" t="s">
        <v>173</v>
      </c>
      <c r="B53" s="233"/>
      <c r="C53" s="233"/>
      <c r="D53" s="233"/>
      <c r="E53" s="233"/>
      <c r="F53" s="233"/>
      <c r="G53" s="233"/>
      <c r="H53" s="233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18" t="s">
        <v>277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71"/>
    </row>
    <row r="2" spans="1:12" ht="15.75">
      <c r="A2" s="42"/>
      <c r="B2" s="70"/>
      <c r="C2" s="302" t="s">
        <v>278</v>
      </c>
      <c r="D2" s="303"/>
      <c r="E2" s="73">
        <v>41640</v>
      </c>
      <c r="F2" s="43" t="s">
        <v>246</v>
      </c>
      <c r="G2" s="304">
        <v>41820</v>
      </c>
      <c r="H2" s="305"/>
      <c r="I2" s="70"/>
      <c r="J2" s="70"/>
      <c r="K2" s="133" t="s">
        <v>341</v>
      </c>
      <c r="L2" s="74"/>
    </row>
    <row r="3" spans="1:11" ht="23.25">
      <c r="A3" s="306" t="s">
        <v>55</v>
      </c>
      <c r="B3" s="306"/>
      <c r="C3" s="306"/>
      <c r="D3" s="306"/>
      <c r="E3" s="306"/>
      <c r="F3" s="306"/>
      <c r="G3" s="306"/>
      <c r="H3" s="306"/>
      <c r="I3" s="76" t="s">
        <v>301</v>
      </c>
      <c r="J3" s="77" t="s">
        <v>146</v>
      </c>
      <c r="K3" s="77" t="s">
        <v>147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79">
        <v>2</v>
      </c>
      <c r="J4" s="78" t="s">
        <v>279</v>
      </c>
      <c r="K4" s="78" t="s">
        <v>280</v>
      </c>
    </row>
    <row r="5" spans="1:11" ht="12.75">
      <c r="A5" s="308" t="s">
        <v>281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168132470</v>
      </c>
      <c r="K5" s="45">
        <v>168132470</v>
      </c>
    </row>
    <row r="6" spans="1:11" ht="12.75">
      <c r="A6" s="308" t="s">
        <v>282</v>
      </c>
      <c r="B6" s="309"/>
      <c r="C6" s="309"/>
      <c r="D6" s="309"/>
      <c r="E6" s="309"/>
      <c r="F6" s="309"/>
      <c r="G6" s="309"/>
      <c r="H6" s="309"/>
      <c r="I6" s="44">
        <v>2</v>
      </c>
      <c r="J6" s="46">
        <v>0</v>
      </c>
      <c r="K6" s="46">
        <v>0</v>
      </c>
    </row>
    <row r="7" spans="1:11" ht="12.75">
      <c r="A7" s="308" t="s">
        <v>283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f>32700116-8055772</f>
        <v>24644344</v>
      </c>
      <c r="K7" s="46">
        <f>25064938</f>
        <v>25064938</v>
      </c>
    </row>
    <row r="8" spans="1:11" ht="12.75">
      <c r="A8" s="308" t="s">
        <v>284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0</v>
      </c>
      <c r="K8" s="46">
        <v>0</v>
      </c>
    </row>
    <row r="9" spans="1:11" ht="12.75">
      <c r="A9" s="308" t="s">
        <v>285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420595</v>
      </c>
      <c r="K9" s="46">
        <v>206800</v>
      </c>
    </row>
    <row r="10" spans="1:11" ht="12.75">
      <c r="A10" s="308" t="s">
        <v>286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>
        <v>0</v>
      </c>
      <c r="K10" s="46">
        <v>0</v>
      </c>
    </row>
    <row r="11" spans="1:11" ht="12.75">
      <c r="A11" s="308" t="s">
        <v>287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>
        <v>0</v>
      </c>
      <c r="K11" s="46">
        <v>0</v>
      </c>
    </row>
    <row r="12" spans="1:11" ht="12.75">
      <c r="A12" s="308" t="s">
        <v>288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>
        <v>-200000</v>
      </c>
      <c r="K12" s="46">
        <v>-200000</v>
      </c>
    </row>
    <row r="13" spans="1:11" ht="12.75">
      <c r="A13" s="308" t="s">
        <v>289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>
        <v>0</v>
      </c>
      <c r="K13" s="46">
        <v>0</v>
      </c>
    </row>
    <row r="14" spans="1:11" ht="12.75">
      <c r="A14" s="310" t="s">
        <v>290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23">
        <f>SUM(J5:J13)</f>
        <v>192997409</v>
      </c>
      <c r="K14" s="123">
        <f>SUM(K5:K13)</f>
        <v>193204208</v>
      </c>
    </row>
    <row r="15" spans="1:11" ht="12.75">
      <c r="A15" s="308" t="s">
        <v>291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>
        <v>0</v>
      </c>
      <c r="K15" s="46">
        <v>0</v>
      </c>
    </row>
    <row r="16" spans="1:11" ht="12.75">
      <c r="A16" s="308" t="s">
        <v>292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>
        <v>0</v>
      </c>
      <c r="K16" s="46">
        <v>0</v>
      </c>
    </row>
    <row r="17" spans="1:11" ht="12.75">
      <c r="A17" s="308" t="s">
        <v>293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>
        <v>0</v>
      </c>
      <c r="K17" s="46">
        <v>0</v>
      </c>
    </row>
    <row r="18" spans="1:11" ht="12.75">
      <c r="A18" s="308" t="s">
        <v>294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>
        <v>0</v>
      </c>
      <c r="K18" s="46">
        <v>0</v>
      </c>
    </row>
    <row r="19" spans="1:11" ht="12.75">
      <c r="A19" s="308" t="s">
        <v>295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>
        <v>0</v>
      </c>
      <c r="K19" s="46">
        <v>0</v>
      </c>
    </row>
    <row r="20" spans="1:11" ht="12.75">
      <c r="A20" s="308" t="s">
        <v>296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>
        <v>0</v>
      </c>
      <c r="K20" s="46">
        <v>0</v>
      </c>
    </row>
    <row r="21" spans="1:11" ht="12.75">
      <c r="A21" s="310" t="s">
        <v>297</v>
      </c>
      <c r="B21" s="311"/>
      <c r="C21" s="311"/>
      <c r="D21" s="311"/>
      <c r="E21" s="311"/>
      <c r="F21" s="311"/>
      <c r="G21" s="311"/>
      <c r="H21" s="311"/>
      <c r="I21" s="44">
        <v>17</v>
      </c>
      <c r="J21" s="75">
        <f>SUM(J15:J20)</f>
        <v>0</v>
      </c>
      <c r="K21" s="75">
        <f>SUM(K15:K20)</f>
        <v>0</v>
      </c>
    </row>
    <row r="22" spans="1:11" ht="12.75">
      <c r="A22" s="320"/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12" t="s">
        <v>298</v>
      </c>
      <c r="B23" s="313"/>
      <c r="C23" s="313"/>
      <c r="D23" s="313"/>
      <c r="E23" s="313"/>
      <c r="F23" s="313"/>
      <c r="G23" s="313"/>
      <c r="H23" s="313"/>
      <c r="I23" s="47">
        <v>18</v>
      </c>
      <c r="J23" s="45"/>
      <c r="K23" s="45"/>
    </row>
    <row r="24" spans="1:11" ht="17.25" customHeight="1">
      <c r="A24" s="314" t="s">
        <v>299</v>
      </c>
      <c r="B24" s="315"/>
      <c r="C24" s="315"/>
      <c r="D24" s="315"/>
      <c r="E24" s="315"/>
      <c r="F24" s="315"/>
      <c r="G24" s="315"/>
      <c r="H24" s="315"/>
      <c r="I24" s="48">
        <v>19</v>
      </c>
      <c r="J24" s="75"/>
      <c r="K24" s="75"/>
    </row>
    <row r="25" spans="1:11" ht="30" customHeight="1">
      <c r="A25" s="316" t="s">
        <v>300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4" t="s">
        <v>276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5" t="s">
        <v>312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2014-04-30T11:22:56Z</cp:lastPrinted>
  <dcterms:created xsi:type="dcterms:W3CDTF">2008-10-17T11:51:54Z</dcterms:created>
  <dcterms:modified xsi:type="dcterms:W3CDTF">2014-07-30T10:22:58Z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