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<sst xmlns="http://schemas.openxmlformats.org/spreadsheetml/2006/main" count="399" uniqueCount="350">
  <si>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</si>
  <si>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</si>
  <si>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</si>
  <si>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</si>
  <si>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</si>
  <si>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</si>
  <si>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</si>
  <si>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</si>
  <si>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</si>
  <si>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</si>
  <si>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</si>
  <si>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</si>
  <si>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</si>
  <si>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</si>
  <si>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</si>
  <si>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</si>
  <si>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</si>
  <si>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</si>
  <si>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</si>
  <si>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</si>
  <si>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</si>
  <si>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</si>
  <si>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</si>
  <si>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</si>
  <si>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</si>
  <si>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</si>
  <si>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</si>
  <si>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</si>
  <si>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</si>
  <si>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</si>
  <si>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</si>
  <si>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</si>
  <si>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</si>
  <si>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</si>
  <si>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</si>
  <si>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</si>
  <si>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</si>
  <si>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</si>
  <si>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</si>
  <si>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</si>
  <si>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</si>
  <si>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</si>
  <si>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</si>
  <si>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</si>
  <si>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</si>
  <si>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</si>
  <si>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</si>
  <si>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</si>
  <si>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</si>
  <si>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</si>
  <si>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</si>
  <si>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</si>
  <si>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</si>
  <si>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</si>
  <si>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</si>
  <si>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</si>
  <si>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</si>
  <si>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</si>
  <si>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</si>
  <si>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</si>
  <si>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</si>
  <si>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</si>
  <si>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</si>
  <si>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</si>
  <si>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</si>
  <si>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</si>
  <si>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</si>
  <si>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</si>
  <si>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</si>
  <si>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</si>
  <si>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</si>
  <si>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</si>
  <si>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</si>
  <si>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</si>
  <si>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</si>
  <si>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</si>
  <si>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</si>
  <si>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</si>
  <si>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</si>
  <si>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</si>
  <si>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</si>
  <si>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</si>
  <si>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</si>
  <si>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</si>
  <si>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</si>
  <si>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</si>
  <si>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</si>
  <si>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</si>
  <si>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</si>
  <si>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</si>
  <si>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</si>
  <si>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</si>
  <si>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</si>
  <si>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</si>
  <si>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</si>
  <si>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</si>
  <si>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</si>
  <si>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</si>
  <si>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</si>
  <si>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</si>
  <si>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</si>
  <si>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</si>
  <si>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</si>
  <si>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</si>
  <si>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</si>
  <si>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</si>
  <si>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</si>
  <si>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</si>
  <si>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</si>
  <si>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</si>
  <si>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</si>
  <si>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</si>
  <si>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</si>
  <si>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</si>
  <si>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</si>
  <si>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</si>
  <si>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</si>
  <si>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</si>
  <si>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</si>
  <si>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</si>
  <si>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</si>
  <si>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</si>
  <si>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</si>
  <si>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</si>
  <si>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</si>
  <si>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</si>
  <si>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</si>
  <si>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</si>
  <si>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</si>
  <si>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</si>
  <si>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</si>
  <si>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</si>
  <si>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</si>
  <si>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</si>
  <si>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</si>
  <si>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</si>
  <si>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</si>
  <si>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</si>
  <si>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</si>
  <si>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</si>
  <si>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</si>
  <si>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</si>
  <si>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</si>
  <si>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</si>
  <si>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</si>
  <si>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</si>
  <si>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</si>
  <si>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</si>
  <si>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</si>
  <si>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</si>
  <si>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</si>
  <si>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</si>
  <si>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</si>
  <si>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</si>
  <si>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</si>
  <si>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</si>
  <si>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</si>
  <si>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</si>
  <si>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</si>
  <si>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</si>
  <si>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</si>
  <si>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</si>
  <si>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</si>
  <si>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</si>
  <si>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</si>
  <si>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</si>
  <si>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</si>
  <si>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</si>
  <si>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</si>
  <si>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</si>
  <si>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</si>
  <si>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</si>
  <si>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</si>
  <si>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</si>
  <si>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</si>
  <si>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</si>
  <si>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</si>
  <si>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</si>
  <si>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</si>
  <si>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</si>
  <si>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</si>
  <si>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</si>
  <si>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</si>
  <si>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</si>
  <si>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</si>
  <si>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</si>
  <si>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</si>
  <si>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</si>
  <si>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</si>
  <si>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</si>
  <si>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</si>
  <si>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</si>
  <si>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</si>
  <si>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</si>
  <si>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</si>
  <si>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</si>
  <si>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</si>
  <si>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</si>
  <si>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</si>
  <si>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</si>
  <si>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</si>
  <si>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</si>
  <si>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</si>
  <si>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</si>
  <si>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</si>
  <si>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</si>
  <si>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</si>
  <si>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</si>
  <si>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</si>
  <si>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</si>
  <si>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</si>
  <si>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</si>
  <si>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</si>
  <si>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</si>
  <si>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</si>
  <si>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</si>
  <si>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</si>
  <si>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</si>
  <si>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</si>
  <si>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</si>
  <si>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</si>
  <si>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</si>
  <si>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</si>
  <si>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</si>
  <si>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</si>
  <si>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</si>
  <si>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</si>
  <si>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</si>
  <si>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</si>
  <si>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</si>
  <si>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</si>
  <si>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</si>
  <si>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</si>
  <si>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</si>
  <si>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</si>
  <si>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</si>
  <si>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</si>
  <si>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</si>
  <si>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</si>
  <si>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</si>
  <si>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</si>
  <si>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</si>
  <si>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</si>
  <si>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</si>
  <si>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</si>
  <si>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</si>
  <si>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</si>
  <si>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</si>
  <si>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</si>
  <si>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</si>
  <si>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</si>
  <si>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</si>
  <si>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</si>
  <si>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</si>
  <si>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</si>
  <si>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</si>
  <si>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</si>
  <si>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</si>
  <si>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</si>
  <si>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</si>
  <si>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</si>
  <si>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</si>
  <si>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</si>
  <si>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</si>
  <si>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</si>
  <si>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</si>
  <si>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</si>
  <si>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</si>
  <si>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</si>
  <si>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</si>
  <si>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</si>
  <si>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</si>
  <si>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</si>
  <si>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</si>
  <si>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</si>
  <si>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</si>
  <si>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</si>
  <si>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</si>
  <si>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</si>
  <si>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</si>
  <si>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</si>
  <si>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</si>
  <si>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</si>
  <si>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</si>
  <si>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</si>
  <si>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</si>
  <si>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</si>
  <si>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</si>
  <si>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</si>
  <si>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</si>
  <si>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</si>
  <si>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</si>
  <si>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</si>
  <si>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</si>
  <si>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</si>
  <si>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</si>
  <si>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</si>
  <si>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</si>
  <si>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</si>
  <si>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</si>
  <si>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</si>
  <si>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</si>
  <si>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</si>
  <si>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</si>
  <si>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</si>
  <si>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</si>
  <si>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</si>
  <si>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</si>
  <si>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</si>
  <si>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</si>
  <si>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</si>
  <si>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</si>
  <si>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</si>
  <si>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</si>
  <si>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</si>
  <si>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</si>
  <si>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</si>
  <si>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</si>
  <si>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</si>
  <si>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</si>
  <si>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</si>
  <si>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</si>
  <si>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</si>
  <si>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</si>
  <si>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</si>
  <si>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</si>
  <si>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</si>
  <si>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</si>
  <si>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</si>
  <si>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</si>
  <si>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</si>
  <si>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</si>
  <si>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</si>
  <si>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</si>
  <si>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</si>
  <si>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</si>
  <si>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</si>
  <si>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</si>
  <si>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t>u kunama</t>
  </si>
  <si>
    <t>DA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</si>
  <si>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-GRUPA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</si>
  <si>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t>IZVJEŠTAJ O PROMJENAMA KAPITALA - GRUPA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</si>
  <si>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- GRUPA</t>
    </r>
    <r>
      <rPr>
        <b/>
        <sz val="8"/>
        <rFont val="Arial"/>
        <family val="2"/>
      </rPr>
      <t xml:space="preserve">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</si>
  <si>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Viktor Servisi d.o.o.</t>
  </si>
  <si>
    <t>Rijeka, Martinšćica bb</t>
  </si>
  <si>
    <t>3767248</t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</si>
  <si>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- GRUPA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</si>
  <si>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31.03.2014.</t>
  </si>
  <si>
    <t>u razdoblju   01.01.2014.  do   31.03.2014.</t>
  </si>
  <si>
    <t>u razdoblju  01.01.2014. do  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</si>
</sst>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37" xfId="0" applyFont="1" applyFill="1" applyBorder="1" applyAlignment="1" applyProtection="1">
      <alignment horizontal="right" vertical="center" wrapText="1"/>
      <protection hidden="1"/>
    </xf>
    <xf numFmtId="0" fontId="19" fillId="33" borderId="38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D22" sqref="D22:F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244</v>
      </c>
      <c r="B1" s="191"/>
      <c r="C1" s="191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4" t="s">
        <v>245</v>
      </c>
      <c r="B2" s="145"/>
      <c r="C2" s="145"/>
      <c r="D2" s="146"/>
      <c r="E2" s="117" t="s">
        <v>318</v>
      </c>
      <c r="F2" s="12"/>
      <c r="G2" s="13" t="s">
        <v>246</v>
      </c>
      <c r="H2" s="117">
        <v>41729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47" t="s">
        <v>312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247</v>
      </c>
      <c r="B6" s="151"/>
      <c r="C6" s="142" t="s">
        <v>319</v>
      </c>
      <c r="D6" s="14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2" t="s">
        <v>248</v>
      </c>
      <c r="B8" s="153"/>
      <c r="C8" s="142" t="s">
        <v>320</v>
      </c>
      <c r="D8" s="14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9" t="s">
        <v>249</v>
      </c>
      <c r="B10" s="140"/>
      <c r="C10" s="142" t="s">
        <v>321</v>
      </c>
      <c r="D10" s="14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1"/>
      <c r="B11" s="14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250</v>
      </c>
      <c r="B12" s="151"/>
      <c r="C12" s="154" t="s">
        <v>322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251</v>
      </c>
      <c r="B14" s="151"/>
      <c r="C14" s="157">
        <v>51000</v>
      </c>
      <c r="D14" s="158"/>
      <c r="E14" s="24"/>
      <c r="F14" s="154" t="s">
        <v>323</v>
      </c>
      <c r="G14" s="155"/>
      <c r="H14" s="155"/>
      <c r="I14" s="15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252</v>
      </c>
      <c r="B16" s="151"/>
      <c r="C16" s="154" t="s">
        <v>324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253</v>
      </c>
      <c r="B18" s="151"/>
      <c r="C18" s="159" t="s">
        <v>325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254</v>
      </c>
      <c r="B20" s="151"/>
      <c r="C20" s="159" t="s">
        <v>326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255</v>
      </c>
      <c r="B22" s="151"/>
      <c r="C22" s="118">
        <v>373</v>
      </c>
      <c r="D22" s="154"/>
      <c r="E22" s="162"/>
      <c r="F22" s="163"/>
      <c r="G22" s="150"/>
      <c r="H22" s="16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256</v>
      </c>
      <c r="B24" s="151"/>
      <c r="C24" s="118">
        <v>8</v>
      </c>
      <c r="D24" s="154"/>
      <c r="E24" s="162"/>
      <c r="F24" s="162"/>
      <c r="G24" s="163"/>
      <c r="H24" s="51" t="s">
        <v>257</v>
      </c>
      <c r="I24" s="119">
        <v>509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313</v>
      </c>
      <c r="I25" s="95"/>
      <c r="J25" s="10"/>
      <c r="K25" s="10"/>
      <c r="L25" s="10"/>
    </row>
    <row r="26" spans="1:12" ht="12.75">
      <c r="A26" s="150" t="s">
        <v>258</v>
      </c>
      <c r="B26" s="151"/>
      <c r="C26" s="120" t="s">
        <v>339</v>
      </c>
      <c r="D26" s="25"/>
      <c r="E26" s="33"/>
      <c r="F26" s="24"/>
      <c r="G26" s="165" t="s">
        <v>259</v>
      </c>
      <c r="H26" s="151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6" t="s">
        <v>260</v>
      </c>
      <c r="B28" s="167"/>
      <c r="C28" s="168"/>
      <c r="D28" s="168"/>
      <c r="E28" s="169" t="s">
        <v>261</v>
      </c>
      <c r="F28" s="170"/>
      <c r="G28" s="170"/>
      <c r="H28" s="171" t="s">
        <v>262</v>
      </c>
      <c r="I28" s="17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3" t="s">
        <v>343</v>
      </c>
      <c r="B30" s="174"/>
      <c r="C30" s="174"/>
      <c r="D30" s="175"/>
      <c r="E30" s="176" t="s">
        <v>344</v>
      </c>
      <c r="F30" s="177"/>
      <c r="G30" s="178"/>
      <c r="H30" s="142" t="s">
        <v>345</v>
      </c>
      <c r="I30" s="143"/>
      <c r="J30" s="10"/>
      <c r="K30" s="10"/>
      <c r="L30" s="10"/>
    </row>
    <row r="31" spans="1:12" ht="12.75">
      <c r="A31" s="91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42"/>
      <c r="I32" s="143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42"/>
      <c r="I34" s="14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42"/>
      <c r="I36" s="143"/>
      <c r="J36" s="10"/>
      <c r="K36" s="10"/>
      <c r="L36" s="10"/>
    </row>
    <row r="37" spans="1:12" ht="12.75">
      <c r="A37" s="100"/>
      <c r="B37" s="30"/>
      <c r="C37" s="181"/>
      <c r="D37" s="182"/>
      <c r="E37" s="16"/>
      <c r="F37" s="181"/>
      <c r="G37" s="182"/>
      <c r="H37" s="16"/>
      <c r="I37" s="92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42"/>
      <c r="I38" s="14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42"/>
      <c r="I40" s="14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263</v>
      </c>
      <c r="B44" s="186"/>
      <c r="C44" s="142"/>
      <c r="D44" s="143"/>
      <c r="E44" s="26"/>
      <c r="F44" s="154"/>
      <c r="G44" s="174"/>
      <c r="H44" s="174"/>
      <c r="I44" s="175"/>
      <c r="J44" s="10"/>
      <c r="K44" s="10"/>
      <c r="L44" s="10"/>
    </row>
    <row r="45" spans="1:12" ht="12.75">
      <c r="A45" s="100"/>
      <c r="B45" s="30"/>
      <c r="C45" s="181"/>
      <c r="D45" s="182"/>
      <c r="E45" s="16"/>
      <c r="F45" s="181"/>
      <c r="G45" s="183"/>
      <c r="H45" s="35"/>
      <c r="I45" s="104"/>
      <c r="J45" s="10"/>
      <c r="K45" s="10"/>
      <c r="L45" s="10"/>
    </row>
    <row r="46" spans="1:12" ht="12.75">
      <c r="A46" s="139" t="s">
        <v>264</v>
      </c>
      <c r="B46" s="186"/>
      <c r="C46" s="154" t="s">
        <v>327</v>
      </c>
      <c r="D46" s="184"/>
      <c r="E46" s="184"/>
      <c r="F46" s="184"/>
      <c r="G46" s="184"/>
      <c r="H46" s="184"/>
      <c r="I46" s="185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9" t="s">
        <v>266</v>
      </c>
      <c r="B48" s="186"/>
      <c r="C48" s="187" t="s">
        <v>328</v>
      </c>
      <c r="D48" s="188"/>
      <c r="E48" s="189"/>
      <c r="F48" s="16"/>
      <c r="G48" s="51" t="s">
        <v>267</v>
      </c>
      <c r="H48" s="187" t="s">
        <v>329</v>
      </c>
      <c r="I48" s="18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9" t="s">
        <v>253</v>
      </c>
      <c r="B50" s="186"/>
      <c r="C50" s="198" t="s">
        <v>330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0" t="s">
        <v>268</v>
      </c>
      <c r="B52" s="151"/>
      <c r="C52" s="187" t="s">
        <v>331</v>
      </c>
      <c r="D52" s="188"/>
      <c r="E52" s="188"/>
      <c r="F52" s="188"/>
      <c r="G52" s="188"/>
      <c r="H52" s="188"/>
      <c r="I52" s="156"/>
      <c r="J52" s="10"/>
      <c r="K52" s="10"/>
      <c r="L52" s="10"/>
    </row>
    <row r="53" spans="1:12" ht="12.75">
      <c r="A53" s="105"/>
      <c r="B53" s="20"/>
      <c r="C53" s="192" t="s">
        <v>269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9" t="s">
        <v>270</v>
      </c>
      <c r="C55" s="200"/>
      <c r="D55" s="200"/>
      <c r="E55" s="20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1" t="s">
        <v>301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105"/>
      <c r="B57" s="201" t="s">
        <v>302</v>
      </c>
      <c r="C57" s="202"/>
      <c r="D57" s="202"/>
      <c r="E57" s="202"/>
      <c r="F57" s="202"/>
      <c r="G57" s="202"/>
      <c r="H57" s="202"/>
      <c r="I57" s="107"/>
      <c r="J57" s="10"/>
      <c r="K57" s="10"/>
      <c r="L57" s="10"/>
    </row>
    <row r="58" spans="1:12" ht="12.75">
      <c r="A58" s="105"/>
      <c r="B58" s="201" t="s">
        <v>303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5"/>
      <c r="B59" s="201" t="s">
        <v>304</v>
      </c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93" t="s">
        <v>273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11.28125" style="130" customWidth="1"/>
    <col min="11" max="11" width="12.140625" style="131" customWidth="1"/>
    <col min="12" max="16384" width="9.140625" style="52" customWidth="1"/>
  </cols>
  <sheetData>
    <row r="1" spans="1:11" ht="17.25" customHeight="1">
      <c r="A1" s="245" t="s">
        <v>149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12.75" customHeight="1">
      <c r="A2" s="248" t="s">
        <v>347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2.75">
      <c r="A3" s="251" t="s">
        <v>340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55</v>
      </c>
      <c r="B4" s="255"/>
      <c r="C4" s="255"/>
      <c r="D4" s="255"/>
      <c r="E4" s="255"/>
      <c r="F4" s="255"/>
      <c r="G4" s="255"/>
      <c r="H4" s="256"/>
      <c r="I4" s="57" t="s">
        <v>274</v>
      </c>
      <c r="J4" s="58" t="s">
        <v>146</v>
      </c>
      <c r="K4" s="59" t="s">
        <v>315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6">
        <v>2</v>
      </c>
      <c r="J5" s="55">
        <v>3</v>
      </c>
      <c r="K5" s="55">
        <v>4</v>
      </c>
    </row>
    <row r="6" spans="1:11" ht="13.5" thickBot="1">
      <c r="A6" s="239" t="s">
        <v>337</v>
      </c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33" t="s">
        <v>56</v>
      </c>
      <c r="B7" s="234"/>
      <c r="C7" s="234"/>
      <c r="D7" s="234"/>
      <c r="E7" s="234"/>
      <c r="F7" s="234"/>
      <c r="G7" s="234"/>
      <c r="H7" s="235"/>
      <c r="I7" s="3">
        <v>1</v>
      </c>
      <c r="J7" s="133"/>
      <c r="K7" s="133"/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3"/>
      <c r="I8" s="1">
        <v>2</v>
      </c>
      <c r="J8" s="125">
        <f>J9+J16+J26+J35+J39</f>
        <v>274079358</v>
      </c>
      <c r="K8" s="125">
        <f>K9+K16+K26+K35+K39</f>
        <v>276766148</v>
      </c>
    </row>
    <row r="9" spans="1:11" s="127" customFormat="1" ht="12.75">
      <c r="A9" s="221" t="s">
        <v>201</v>
      </c>
      <c r="B9" s="222"/>
      <c r="C9" s="222"/>
      <c r="D9" s="222"/>
      <c r="E9" s="222"/>
      <c r="F9" s="222"/>
      <c r="G9" s="222"/>
      <c r="H9" s="223"/>
      <c r="I9" s="1">
        <v>3</v>
      </c>
      <c r="J9" s="125">
        <f>SUM(J10:J15)</f>
        <v>7166739</v>
      </c>
      <c r="K9" s="125">
        <f>SUM(K10:K15)</f>
        <v>6920389</v>
      </c>
    </row>
    <row r="10" spans="1:11" ht="12.75">
      <c r="A10" s="218" t="s">
        <v>108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3191347</v>
      </c>
      <c r="K10" s="7">
        <f>3989183-997296</f>
        <v>2991887</v>
      </c>
    </row>
    <row r="11" spans="1:11" ht="12.75">
      <c r="A11" s="218" t="s">
        <v>13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3975392</v>
      </c>
      <c r="K11" s="7">
        <f>4556793+3096953-997959-2727286+1</f>
        <v>3928502</v>
      </c>
    </row>
    <row r="12" spans="1:11" ht="12.75">
      <c r="A12" s="218" t="s">
        <v>109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0</v>
      </c>
    </row>
    <row r="13" spans="1:11" ht="12.75">
      <c r="A13" s="218" t="s">
        <v>204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>
      <c r="A14" s="218" t="s">
        <v>205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0</v>
      </c>
      <c r="K14" s="7">
        <v>0</v>
      </c>
    </row>
    <row r="15" spans="1:11" ht="12.75">
      <c r="A15" s="218" t="s">
        <v>206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s="127" customFormat="1" ht="12.75">
      <c r="A16" s="221" t="s">
        <v>202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5">
        <f>SUM(J17:J25)</f>
        <v>258239134</v>
      </c>
      <c r="K16" s="125">
        <f>SUM(K17:K25)</f>
        <v>261151360</v>
      </c>
    </row>
    <row r="17" spans="1:11" ht="12.75">
      <c r="A17" s="218" t="s">
        <v>207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5545687</v>
      </c>
      <c r="K17" s="7">
        <v>5545687</v>
      </c>
    </row>
    <row r="18" spans="1:11" ht="12.75">
      <c r="A18" s="218" t="s">
        <v>243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3043734</v>
      </c>
      <c r="K18" s="7">
        <v>3041558</v>
      </c>
    </row>
    <row r="19" spans="1:11" ht="12.75">
      <c r="A19" s="218" t="s">
        <v>208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199508578</v>
      </c>
      <c r="K19" s="7">
        <v>196813031</v>
      </c>
    </row>
    <row r="20" spans="1:11" ht="12.75">
      <c r="A20" s="218" t="s">
        <v>23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7193282</v>
      </c>
      <c r="K20" s="7">
        <v>6997315</v>
      </c>
    </row>
    <row r="21" spans="1:11" ht="12.75">
      <c r="A21" s="218" t="s">
        <v>24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68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314655</v>
      </c>
      <c r="K22" s="7">
        <v>0</v>
      </c>
    </row>
    <row r="23" spans="1:11" ht="12.75">
      <c r="A23" s="218" t="s">
        <v>69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42633198</v>
      </c>
      <c r="K23" s="7">
        <v>48753769</v>
      </c>
    </row>
    <row r="24" spans="1:11" ht="12.75">
      <c r="A24" s="218" t="s">
        <v>70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0</v>
      </c>
      <c r="K24" s="7">
        <v>0</v>
      </c>
    </row>
    <row r="25" spans="1:11" ht="12.75">
      <c r="A25" s="218" t="s">
        <v>71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0</v>
      </c>
      <c r="K25" s="7">
        <v>0</v>
      </c>
    </row>
    <row r="26" spans="1:11" s="127" customFormat="1" ht="12.75">
      <c r="A26" s="221" t="s">
        <v>186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5">
        <f>SUM(J27:J34)</f>
        <v>8623485</v>
      </c>
      <c r="K26" s="125">
        <f>SUM(K27:K34)</f>
        <v>8644399</v>
      </c>
    </row>
    <row r="27" spans="1:11" ht="12.75">
      <c r="A27" s="218" t="s">
        <v>72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677249</v>
      </c>
      <c r="K27" s="7">
        <v>677250</v>
      </c>
    </row>
    <row r="28" spans="1:11" ht="12.75">
      <c r="A28" s="218" t="s">
        <v>73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74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200000</v>
      </c>
      <c r="K29" s="7">
        <v>200000</v>
      </c>
    </row>
    <row r="30" spans="1:11" ht="12.75">
      <c r="A30" s="218" t="s">
        <v>79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80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48360</v>
      </c>
      <c r="K31" s="7">
        <v>48360</v>
      </c>
    </row>
    <row r="32" spans="1:11" ht="12.75">
      <c r="A32" s="218" t="s">
        <v>81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60233</v>
      </c>
      <c r="K32" s="7">
        <v>60395</v>
      </c>
    </row>
    <row r="33" spans="1:11" ht="12.75">
      <c r="A33" s="218" t="s">
        <v>75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7637643</v>
      </c>
      <c r="K33" s="7">
        <v>7658394</v>
      </c>
    </row>
    <row r="34" spans="1:11" ht="12.75">
      <c r="A34" s="218" t="s">
        <v>179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s="127" customFormat="1" ht="12.75">
      <c r="A35" s="221" t="s">
        <v>180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18" t="s">
        <v>76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>
      <c r="A37" s="218" t="s">
        <v>77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ht="12.75">
      <c r="A38" s="218" t="s">
        <v>78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s="127" customFormat="1" ht="12.75">
      <c r="A39" s="221" t="s">
        <v>181</v>
      </c>
      <c r="B39" s="222"/>
      <c r="C39" s="222"/>
      <c r="D39" s="222"/>
      <c r="E39" s="222"/>
      <c r="F39" s="222"/>
      <c r="G39" s="222"/>
      <c r="H39" s="223"/>
      <c r="I39" s="1">
        <v>33</v>
      </c>
      <c r="J39" s="126">
        <v>50000</v>
      </c>
      <c r="K39" s="126">
        <v>50000</v>
      </c>
    </row>
    <row r="40" spans="1:11" ht="12.75">
      <c r="A40" s="221" t="s">
        <v>236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5">
        <f>J41+J49+J56+J64</f>
        <v>83281462</v>
      </c>
      <c r="K40" s="125">
        <f>K41+K49+K56+K64</f>
        <v>69138834</v>
      </c>
    </row>
    <row r="41" spans="1:11" ht="12.75">
      <c r="A41" s="218" t="s">
        <v>96</v>
      </c>
      <c r="B41" s="219"/>
      <c r="C41" s="219"/>
      <c r="D41" s="219"/>
      <c r="E41" s="219"/>
      <c r="F41" s="219"/>
      <c r="G41" s="219"/>
      <c r="H41" s="220"/>
      <c r="I41" s="1">
        <v>35</v>
      </c>
      <c r="J41" s="125">
        <f>SUM(J42:J48)</f>
        <v>18997806</v>
      </c>
      <c r="K41" s="125">
        <f>SUM(K42:K48)</f>
        <v>16158989</v>
      </c>
    </row>
    <row r="42" spans="1:11" ht="12.75">
      <c r="A42" s="218" t="s">
        <v>113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18515366</v>
      </c>
      <c r="K42" s="7">
        <v>13952147</v>
      </c>
    </row>
    <row r="43" spans="1:11" ht="12.75">
      <c r="A43" s="218" t="s">
        <v>114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482440</v>
      </c>
      <c r="K43" s="7">
        <v>2206842</v>
      </c>
    </row>
    <row r="44" spans="1:11" ht="12.75">
      <c r="A44" s="218" t="s">
        <v>82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0</v>
      </c>
      <c r="K44" s="7">
        <v>0</v>
      </c>
    </row>
    <row r="45" spans="1:11" ht="12.75">
      <c r="A45" s="218" t="s">
        <v>83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0</v>
      </c>
      <c r="K45" s="7">
        <v>0</v>
      </c>
    </row>
    <row r="46" spans="1:11" ht="12.75">
      <c r="A46" s="218" t="s">
        <v>84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</row>
    <row r="47" spans="1:11" ht="12.75">
      <c r="A47" s="218" t="s">
        <v>85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86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97</v>
      </c>
      <c r="B49" s="219"/>
      <c r="C49" s="219"/>
      <c r="D49" s="219"/>
      <c r="E49" s="219"/>
      <c r="F49" s="219"/>
      <c r="G49" s="219"/>
      <c r="H49" s="220"/>
      <c r="I49" s="1">
        <v>43</v>
      </c>
      <c r="J49" s="125">
        <f>SUM(J50:J55)</f>
        <v>46918576</v>
      </c>
      <c r="K49" s="125">
        <f>SUM(K50:K55)</f>
        <v>39251301</v>
      </c>
    </row>
    <row r="50" spans="1:11" ht="12.75">
      <c r="A50" s="218" t="s">
        <v>196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>
      <c r="A51" s="218" t="s">
        <v>197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41653524</v>
      </c>
      <c r="K51" s="7">
        <v>26552659</v>
      </c>
    </row>
    <row r="52" spans="1:11" ht="12.75">
      <c r="A52" s="218" t="s">
        <v>198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7">
        <v>0</v>
      </c>
    </row>
    <row r="53" spans="1:11" ht="12.75">
      <c r="A53" s="218" t="s">
        <v>199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38997</v>
      </c>
      <c r="K53" s="7">
        <v>82953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4664449</v>
      </c>
      <c r="K54" s="7">
        <f>6405535+12822</f>
        <v>6418357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561606</v>
      </c>
      <c r="K55" s="7">
        <f>6197332</f>
        <v>6197332</v>
      </c>
    </row>
    <row r="56" spans="1:11" ht="12.75">
      <c r="A56" s="218" t="s">
        <v>98</v>
      </c>
      <c r="B56" s="219"/>
      <c r="C56" s="219"/>
      <c r="D56" s="219"/>
      <c r="E56" s="219"/>
      <c r="F56" s="219"/>
      <c r="G56" s="219"/>
      <c r="H56" s="220"/>
      <c r="I56" s="1">
        <v>50</v>
      </c>
      <c r="J56" s="125">
        <f>SUM(J57:J63)</f>
        <v>2577792</v>
      </c>
      <c r="K56" s="125">
        <f>SUM(K57:K63)</f>
        <v>580000</v>
      </c>
    </row>
    <row r="57" spans="1:11" ht="12.75">
      <c r="A57" s="218" t="s">
        <v>72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</row>
    <row r="58" spans="1:11" ht="12.75">
      <c r="A58" s="218" t="s">
        <v>73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0</v>
      </c>
      <c r="K58" s="7">
        <v>0</v>
      </c>
    </row>
    <row r="59" spans="1:11" ht="12.75">
      <c r="A59" s="218" t="s">
        <v>238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0</v>
      </c>
      <c r="K59" s="7">
        <v>0</v>
      </c>
    </row>
    <row r="60" spans="1:11" ht="12.75">
      <c r="A60" s="218" t="s">
        <v>79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</row>
    <row r="61" spans="1:11" ht="12.75">
      <c r="A61" s="218" t="s">
        <v>80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0</v>
      </c>
      <c r="K61" s="7">
        <v>0</v>
      </c>
    </row>
    <row r="62" spans="1:11" ht="12.75">
      <c r="A62" s="218" t="s">
        <v>81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2577792</v>
      </c>
      <c r="K62" s="7">
        <v>580000</v>
      </c>
    </row>
    <row r="63" spans="1:11" ht="12.75">
      <c r="A63" s="218" t="s">
        <v>42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>
        <v>0</v>
      </c>
    </row>
    <row r="64" spans="1:11" ht="12.75">
      <c r="A64" s="218" t="s">
        <v>203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14787288</v>
      </c>
      <c r="K64" s="7">
        <v>13148544</v>
      </c>
    </row>
    <row r="65" spans="1:11" ht="12.75">
      <c r="A65" s="221" t="s">
        <v>52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280855</v>
      </c>
      <c r="K65" s="7">
        <v>6629534</v>
      </c>
    </row>
    <row r="66" spans="1:11" ht="12.75">
      <c r="A66" s="221" t="s">
        <v>237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5">
        <f>J7+J8+J40+J65</f>
        <v>357641675</v>
      </c>
      <c r="K66" s="125">
        <f>K7+K8+K40+K65</f>
        <v>352534516</v>
      </c>
    </row>
    <row r="67" spans="1:11" ht="12.75">
      <c r="A67" s="236" t="s">
        <v>87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0</v>
      </c>
      <c r="K67" s="8">
        <f>+K66-K114</f>
        <v>0</v>
      </c>
    </row>
    <row r="68" spans="1:11" ht="13.5" thickBot="1">
      <c r="A68" s="239" t="s">
        <v>54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33" t="s">
        <v>187</v>
      </c>
      <c r="B69" s="234"/>
      <c r="C69" s="234"/>
      <c r="D69" s="234"/>
      <c r="E69" s="234"/>
      <c r="F69" s="234"/>
      <c r="G69" s="234"/>
      <c r="H69" s="235"/>
      <c r="I69" s="3">
        <v>62</v>
      </c>
      <c r="J69" s="132">
        <f>J70+J71+J72+J78+J79+J82+J85</f>
        <v>195844940</v>
      </c>
      <c r="K69" s="132">
        <f>K70+K71+K72+K78+K79+K82+K85</f>
        <v>195747362</v>
      </c>
    </row>
    <row r="70" spans="1:11" ht="12.75">
      <c r="A70" s="221" t="s">
        <v>137</v>
      </c>
      <c r="B70" s="222"/>
      <c r="C70" s="222"/>
      <c r="D70" s="222"/>
      <c r="E70" s="222"/>
      <c r="F70" s="222"/>
      <c r="G70" s="222"/>
      <c r="H70" s="223"/>
      <c r="I70" s="1">
        <v>63</v>
      </c>
      <c r="J70" s="126">
        <v>168132470</v>
      </c>
      <c r="K70" s="126">
        <v>168132470</v>
      </c>
    </row>
    <row r="71" spans="1:11" ht="12.75">
      <c r="A71" s="221" t="s">
        <v>138</v>
      </c>
      <c r="B71" s="222"/>
      <c r="C71" s="222"/>
      <c r="D71" s="222"/>
      <c r="E71" s="222"/>
      <c r="F71" s="222"/>
      <c r="G71" s="222"/>
      <c r="H71" s="223"/>
      <c r="I71" s="1">
        <v>64</v>
      </c>
      <c r="J71" s="126">
        <v>0</v>
      </c>
      <c r="K71" s="126">
        <v>0</v>
      </c>
    </row>
    <row r="72" spans="1:11" ht="12.75">
      <c r="A72" s="221" t="s">
        <v>139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5">
        <f>J73+J74-J75+J76+J77</f>
        <v>24910869</v>
      </c>
      <c r="K72" s="125">
        <f>K73+K74-K75+K76+K77</f>
        <v>24910869</v>
      </c>
    </row>
    <row r="73" spans="1:11" ht="12.75">
      <c r="A73" s="218" t="s">
        <v>140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7125782</v>
      </c>
      <c r="K73" s="7">
        <v>7125782</v>
      </c>
    </row>
    <row r="74" spans="1:11" ht="12.75">
      <c r="A74" s="218" t="s">
        <v>141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12540000</v>
      </c>
      <c r="K74" s="7">
        <v>12540000</v>
      </c>
    </row>
    <row r="75" spans="1:11" ht="12.75">
      <c r="A75" s="218" t="s">
        <v>129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8055772</v>
      </c>
      <c r="K75" s="7">
        <v>8055772</v>
      </c>
    </row>
    <row r="76" spans="1:11" ht="12.75">
      <c r="A76" s="218" t="s">
        <v>130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>
      <c r="A77" s="218" t="s">
        <v>131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f>13487467-186608</f>
        <v>13300859</v>
      </c>
      <c r="K77" s="7">
        <f>13487467-186608</f>
        <v>13300859</v>
      </c>
    </row>
    <row r="78" spans="1:11" s="127" customFormat="1" ht="12.75">
      <c r="A78" s="221" t="s">
        <v>132</v>
      </c>
      <c r="B78" s="222"/>
      <c r="C78" s="222"/>
      <c r="D78" s="222"/>
      <c r="E78" s="222"/>
      <c r="F78" s="222"/>
      <c r="G78" s="222"/>
      <c r="H78" s="223"/>
      <c r="I78" s="1">
        <v>71</v>
      </c>
      <c r="J78" s="126">
        <v>0</v>
      </c>
      <c r="K78" s="125">
        <v>0</v>
      </c>
    </row>
    <row r="79" spans="1:11" s="127" customFormat="1" ht="12.75">
      <c r="A79" s="221" t="s">
        <v>234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5">
        <f>J80-J81</f>
        <v>2350005</v>
      </c>
      <c r="K79" s="125">
        <f>K80-K81</f>
        <v>2801601</v>
      </c>
    </row>
    <row r="80" spans="1:11" ht="12.75">
      <c r="A80" s="230" t="s">
        <v>165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2350005</v>
      </c>
      <c r="K80" s="7">
        <f>2350005+451596</f>
        <v>2801601</v>
      </c>
    </row>
    <row r="81" spans="1:11" ht="12.75">
      <c r="A81" s="230" t="s">
        <v>166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s="127" customFormat="1" ht="12.75">
      <c r="A82" s="221" t="s">
        <v>235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5">
        <f>J83-J84</f>
        <v>451596</v>
      </c>
      <c r="K82" s="125">
        <f>K83-K84</f>
        <v>-97578</v>
      </c>
    </row>
    <row r="83" spans="1:11" ht="12.75">
      <c r="A83" s="230" t="s">
        <v>167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451596</v>
      </c>
      <c r="K83" s="7">
        <v>0</v>
      </c>
    </row>
    <row r="84" spans="1:11" ht="12.75">
      <c r="A84" s="230" t="s">
        <v>168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97578</v>
      </c>
    </row>
    <row r="85" spans="1:11" ht="12.75">
      <c r="A85" s="218" t="s">
        <v>169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0</v>
      </c>
      <c r="K85" s="7">
        <v>0</v>
      </c>
    </row>
    <row r="86" spans="1:11" s="69" customFormat="1" ht="12.75">
      <c r="A86" s="221" t="s">
        <v>334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5">
        <f>SUM(J87:J89)</f>
        <v>3579054</v>
      </c>
      <c r="K86" s="125">
        <f>SUM(K87:K89)</f>
        <v>2637947</v>
      </c>
    </row>
    <row r="87" spans="1:11" ht="12.75">
      <c r="A87" s="218" t="s">
        <v>125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0</v>
      </c>
      <c r="K87" s="7">
        <v>0</v>
      </c>
    </row>
    <row r="88" spans="1:11" ht="12.75">
      <c r="A88" s="218" t="s">
        <v>126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>
        <v>0</v>
      </c>
      <c r="K88" s="7">
        <v>0</v>
      </c>
    </row>
    <row r="89" spans="1:11" ht="12.75">
      <c r="A89" s="218" t="s">
        <v>127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3579054</v>
      </c>
      <c r="K89" s="7">
        <v>2637947</v>
      </c>
    </row>
    <row r="90" spans="1:11" s="127" customFormat="1" ht="12.75">
      <c r="A90" s="221" t="s">
        <v>333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5">
        <f>SUM(J91:J99)</f>
        <v>76862055</v>
      </c>
      <c r="K90" s="125">
        <f>SUM(K91:K99)</f>
        <v>76789824</v>
      </c>
    </row>
    <row r="91" spans="1:11" ht="12.75">
      <c r="A91" s="218" t="s">
        <v>128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239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72684928</v>
      </c>
      <c r="K93" s="7">
        <v>72612697</v>
      </c>
    </row>
    <row r="94" spans="1:11" ht="12.75">
      <c r="A94" s="218" t="s">
        <v>240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241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242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90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88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4173779</v>
      </c>
      <c r="K98" s="7">
        <v>4173779</v>
      </c>
    </row>
    <row r="99" spans="1:11" ht="12.75">
      <c r="A99" s="218" t="s">
        <v>89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3348</v>
      </c>
      <c r="K99" s="7">
        <v>3348</v>
      </c>
    </row>
    <row r="100" spans="1:11" ht="12.75">
      <c r="A100" s="221" t="s">
        <v>335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5">
        <f>SUM(J101:J112)</f>
        <v>73512169</v>
      </c>
      <c r="K100" s="125">
        <f>SUM(K101:K112)</f>
        <v>74919806</v>
      </c>
    </row>
    <row r="101" spans="1:11" ht="12.75">
      <c r="A101" s="218" t="s">
        <v>128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0</v>
      </c>
      <c r="K101" s="7">
        <v>0</v>
      </c>
    </row>
    <row r="102" spans="1:11" ht="12.75">
      <c r="A102" s="218" t="s">
        <v>239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0</v>
      </c>
      <c r="K102" s="7">
        <v>0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15069286</v>
      </c>
      <c r="K103" s="7">
        <v>15254952</v>
      </c>
    </row>
    <row r="104" spans="1:11" ht="12.75">
      <c r="A104" s="218" t="s">
        <v>240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2020909</v>
      </c>
      <c r="K104" s="7">
        <v>1697696</v>
      </c>
    </row>
    <row r="105" spans="1:11" ht="12.75">
      <c r="A105" s="218" t="s">
        <v>241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48349208</v>
      </c>
      <c r="K105" s="7">
        <v>51755583</v>
      </c>
    </row>
    <row r="106" spans="1:11" ht="12.75">
      <c r="A106" s="218" t="s">
        <v>242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0</v>
      </c>
      <c r="K106" s="7">
        <v>0</v>
      </c>
    </row>
    <row r="107" spans="1:11" ht="12.75">
      <c r="A107" s="218" t="s">
        <v>90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0</v>
      </c>
      <c r="K107" s="7">
        <v>0</v>
      </c>
    </row>
    <row r="108" spans="1:11" ht="12.75">
      <c r="A108" s="218" t="s">
        <v>91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3224939</v>
      </c>
      <c r="K108" s="7">
        <v>2966215</v>
      </c>
    </row>
    <row r="109" spans="1:11" ht="12.75">
      <c r="A109" s="218" t="s">
        <v>92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2861389</v>
      </c>
      <c r="K109" s="7">
        <v>2019590</v>
      </c>
    </row>
    <row r="110" spans="1:11" ht="12.75">
      <c r="A110" s="218" t="s">
        <v>95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0</v>
      </c>
      <c r="K110" s="7">
        <v>0</v>
      </c>
    </row>
    <row r="111" spans="1:11" ht="12.75">
      <c r="A111" s="218" t="s">
        <v>93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94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1986438</v>
      </c>
      <c r="K112" s="7">
        <f>1225769+1</f>
        <v>1225770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26">
        <v>7843457</v>
      </c>
      <c r="K113" s="126">
        <v>2439577</v>
      </c>
    </row>
    <row r="114" spans="1:11" ht="12.75">
      <c r="A114" s="221" t="s">
        <v>21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5">
        <f>J69+J86+J90+J100+J113</f>
        <v>357641675</v>
      </c>
      <c r="K114" s="125">
        <f>K69+K86+K90+K100+K113</f>
        <v>352534516</v>
      </c>
    </row>
    <row r="115" spans="1:11" ht="12.75">
      <c r="A115" s="207" t="s">
        <v>53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10" t="s">
        <v>305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182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9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9" sqref="A29:H29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1.14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45" t="s">
        <v>150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3" ht="12.75" customHeight="1">
      <c r="A2" s="257" t="s">
        <v>348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1:13" ht="16.5" customHeight="1">
      <c r="A3" s="276" t="s">
        <v>346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</row>
    <row r="4" spans="1:13" ht="23.25">
      <c r="A4" s="279" t="s">
        <v>55</v>
      </c>
      <c r="B4" s="279"/>
      <c r="C4" s="279"/>
      <c r="D4" s="279"/>
      <c r="E4" s="279"/>
      <c r="F4" s="279"/>
      <c r="G4" s="279"/>
      <c r="H4" s="279"/>
      <c r="I4" s="57" t="s">
        <v>275</v>
      </c>
      <c r="J4" s="280" t="s">
        <v>314</v>
      </c>
      <c r="K4" s="280"/>
      <c r="L4" s="280" t="s">
        <v>315</v>
      </c>
      <c r="M4" s="280"/>
    </row>
    <row r="5" spans="1:13" ht="22.5">
      <c r="A5" s="279"/>
      <c r="B5" s="279"/>
      <c r="C5" s="279"/>
      <c r="D5" s="279"/>
      <c r="E5" s="279"/>
      <c r="F5" s="279"/>
      <c r="G5" s="279"/>
      <c r="H5" s="279"/>
      <c r="I5" s="57"/>
      <c r="J5" s="59" t="s">
        <v>309</v>
      </c>
      <c r="K5" s="59" t="s">
        <v>310</v>
      </c>
      <c r="L5" s="59" t="s">
        <v>309</v>
      </c>
      <c r="M5" s="59" t="s">
        <v>310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4" t="s">
        <v>22</v>
      </c>
      <c r="B7" s="215"/>
      <c r="C7" s="215"/>
      <c r="D7" s="215"/>
      <c r="E7" s="215"/>
      <c r="F7" s="215"/>
      <c r="G7" s="215"/>
      <c r="H7" s="269"/>
      <c r="I7" s="3">
        <v>111</v>
      </c>
      <c r="J7" s="128">
        <f>SUM(J8:J9)</f>
        <v>60453816</v>
      </c>
      <c r="K7" s="128">
        <f>SUM(K8:K9)</f>
        <v>60453816</v>
      </c>
      <c r="L7" s="128">
        <f>SUM(L8:L9)</f>
        <v>53749187</v>
      </c>
      <c r="M7" s="128">
        <f>SUM(M8:M9)</f>
        <v>53749187</v>
      </c>
    </row>
    <row r="8" spans="1:13" ht="12.75">
      <c r="A8" s="221" t="s">
        <v>148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56795997</v>
      </c>
      <c r="K8" s="7">
        <f>+J8</f>
        <v>56795997</v>
      </c>
      <c r="L8" s="7">
        <v>51834660</v>
      </c>
      <c r="M8" s="7">
        <f>+L8</f>
        <v>51834660</v>
      </c>
    </row>
    <row r="9" spans="1:13" ht="12.75">
      <c r="A9" s="221" t="s">
        <v>99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3657819</v>
      </c>
      <c r="K9" s="7">
        <f>+J9</f>
        <v>3657819</v>
      </c>
      <c r="L9" s="7">
        <v>1914527</v>
      </c>
      <c r="M9" s="7">
        <f>+L9</f>
        <v>1914527</v>
      </c>
    </row>
    <row r="10" spans="1:13" s="127" customFormat="1" ht="12.75">
      <c r="A10" s="221" t="s">
        <v>336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25">
        <f>J11+J12+J16+J20+J21+J22+J25+J26</f>
        <v>61628521</v>
      </c>
      <c r="K10" s="125">
        <f>K11+K12+K16+K20+K21+K22+K25+K26</f>
        <v>61628521</v>
      </c>
      <c r="L10" s="125">
        <f>L11+L12+L16+L20+L21+L22+L25+L26</f>
        <v>52677692</v>
      </c>
      <c r="M10" s="125">
        <f>M11+M12+M16+M20+M21+M22+M25+M26</f>
        <v>52677692</v>
      </c>
    </row>
    <row r="11" spans="1:13" ht="12.75">
      <c r="A11" s="221" t="s">
        <v>100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-3006276</v>
      </c>
      <c r="K11" s="7">
        <f>+J11</f>
        <v>-3006276</v>
      </c>
      <c r="L11" s="7">
        <v>-1724402</v>
      </c>
      <c r="M11" s="7">
        <f>+L11</f>
        <v>-1724402</v>
      </c>
    </row>
    <row r="12" spans="1:13" ht="12.75">
      <c r="A12" s="221" t="s">
        <v>18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25">
        <f>SUM(J13:J15)</f>
        <v>44452945</v>
      </c>
      <c r="K12" s="125">
        <f>SUM(K13:K15)</f>
        <v>44452945</v>
      </c>
      <c r="L12" s="125">
        <f>SUM(L13:L15)</f>
        <v>33076357</v>
      </c>
      <c r="M12" s="125">
        <f>SUM(M13:M15)</f>
        <v>33076357</v>
      </c>
    </row>
    <row r="13" spans="1:13" ht="12.75">
      <c r="A13" s="218" t="s">
        <v>142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20862583</v>
      </c>
      <c r="K13" s="7">
        <f>+J13</f>
        <v>20862583</v>
      </c>
      <c r="L13" s="7">
        <v>12616312</v>
      </c>
      <c r="M13" s="7">
        <f>+L13</f>
        <v>12616312</v>
      </c>
    </row>
    <row r="14" spans="1:13" ht="12.75">
      <c r="A14" s="218" t="s">
        <v>143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0</v>
      </c>
      <c r="K14" s="7">
        <f>+J14</f>
        <v>0</v>
      </c>
      <c r="L14" s="7">
        <v>0</v>
      </c>
      <c r="M14" s="7">
        <f>+L14</f>
        <v>0</v>
      </c>
    </row>
    <row r="15" spans="1:13" ht="12.75">
      <c r="A15" s="218" t="s">
        <v>57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23590362</v>
      </c>
      <c r="K15" s="7">
        <f>+J15</f>
        <v>23590362</v>
      </c>
      <c r="L15" s="7">
        <v>20460045</v>
      </c>
      <c r="M15" s="7">
        <f>+L15</f>
        <v>20460045</v>
      </c>
    </row>
    <row r="16" spans="1:13" ht="12.75">
      <c r="A16" s="221" t="s">
        <v>19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5">
        <f>SUM(J17:J19)</f>
        <v>13019511</v>
      </c>
      <c r="K16" s="125">
        <f>SUM(K17:K19)</f>
        <v>13019511</v>
      </c>
      <c r="L16" s="125">
        <f>SUM(L17:L19)</f>
        <v>12550767</v>
      </c>
      <c r="M16" s="125">
        <f>SUM(M17:M19)</f>
        <v>12550767</v>
      </c>
    </row>
    <row r="17" spans="1:13" ht="12.75">
      <c r="A17" s="218" t="s">
        <v>58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7931638</v>
      </c>
      <c r="K17" s="7">
        <f>+J17</f>
        <v>7931638</v>
      </c>
      <c r="L17" s="7">
        <v>7651745</v>
      </c>
      <c r="M17" s="7">
        <f>+L17</f>
        <v>7651745</v>
      </c>
    </row>
    <row r="18" spans="1:13" ht="12.75">
      <c r="A18" s="218" t="s">
        <v>59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3218758</v>
      </c>
      <c r="K18" s="7">
        <f>+J18</f>
        <v>3218758</v>
      </c>
      <c r="L18" s="7">
        <v>3092183</v>
      </c>
      <c r="M18" s="7">
        <f>+L18</f>
        <v>3092183</v>
      </c>
    </row>
    <row r="19" spans="1:13" ht="12.75">
      <c r="A19" s="218" t="s">
        <v>60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1869115</v>
      </c>
      <c r="K19" s="7">
        <f>+J19</f>
        <v>1869115</v>
      </c>
      <c r="L19" s="7">
        <v>1806839</v>
      </c>
      <c r="M19" s="7">
        <f>+L19</f>
        <v>1806839</v>
      </c>
    </row>
    <row r="20" spans="1:13" ht="12.75">
      <c r="A20" s="221" t="s">
        <v>101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26">
        <v>2995334</v>
      </c>
      <c r="K20" s="126">
        <f>+J20</f>
        <v>2995334</v>
      </c>
      <c r="L20" s="126">
        <v>4350446</v>
      </c>
      <c r="M20" s="126">
        <f>+L20</f>
        <v>4350446</v>
      </c>
    </row>
    <row r="21" spans="1:13" ht="12.75">
      <c r="A21" s="221" t="s">
        <v>102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26">
        <v>3890713</v>
      </c>
      <c r="K21" s="126">
        <f>+J21</f>
        <v>3890713</v>
      </c>
      <c r="L21" s="126">
        <v>3685014</v>
      </c>
      <c r="M21" s="126">
        <f>+L21</f>
        <v>3685014</v>
      </c>
    </row>
    <row r="22" spans="1:13" ht="12.75">
      <c r="A22" s="221" t="s">
        <v>20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612378</v>
      </c>
      <c r="M22" s="125">
        <f>SUM(M23:M24)</f>
        <v>612378</v>
      </c>
    </row>
    <row r="23" spans="1:13" ht="12.75">
      <c r="A23" s="218" t="s">
        <v>133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18" t="s">
        <v>134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0</v>
      </c>
      <c r="K24" s="7">
        <f>+J24</f>
        <v>0</v>
      </c>
      <c r="L24" s="7">
        <v>612378</v>
      </c>
      <c r="M24" s="7">
        <f>+L24</f>
        <v>612378</v>
      </c>
    </row>
    <row r="25" spans="1:13" ht="12.75">
      <c r="A25" s="221" t="s">
        <v>103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21" t="s">
        <v>46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276294</v>
      </c>
      <c r="K26" s="7">
        <f>+J26</f>
        <v>276294</v>
      </c>
      <c r="L26" s="7">
        <v>127132</v>
      </c>
      <c r="M26" s="7">
        <f>+L26</f>
        <v>127132</v>
      </c>
    </row>
    <row r="27" spans="1:13" ht="12.75">
      <c r="A27" s="221" t="s">
        <v>209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5">
        <f>SUM(J28:J32)</f>
        <v>458899</v>
      </c>
      <c r="K27" s="125">
        <f>SUM(K28:K32)</f>
        <v>458899</v>
      </c>
      <c r="L27" s="125">
        <f>SUM(L28:L32)</f>
        <v>173111</v>
      </c>
      <c r="M27" s="125">
        <f>SUM(M28:M32)</f>
        <v>173111</v>
      </c>
    </row>
    <row r="28" spans="1:13" ht="12.75">
      <c r="A28" s="221" t="s">
        <v>223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21" t="s">
        <v>151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458899</v>
      </c>
      <c r="K29" s="7">
        <f>+J29</f>
        <v>458899</v>
      </c>
      <c r="L29" s="7">
        <v>173111</v>
      </c>
      <c r="M29" s="7">
        <f>+L29</f>
        <v>173111</v>
      </c>
    </row>
    <row r="30" spans="1:13" ht="12.75">
      <c r="A30" s="221" t="s">
        <v>135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21" t="s">
        <v>219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21" t="s">
        <v>136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21" t="s">
        <v>210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5">
        <f>SUM(J34:J37)</f>
        <v>897859</v>
      </c>
      <c r="K33" s="125">
        <f>SUM(K34:K37)</f>
        <v>897859</v>
      </c>
      <c r="L33" s="125">
        <f>SUM(L34:L37)</f>
        <v>1342184</v>
      </c>
      <c r="M33" s="125">
        <f>SUM(M34:M37)</f>
        <v>1342184</v>
      </c>
    </row>
    <row r="34" spans="1:13" ht="12.75">
      <c r="A34" s="221" t="s">
        <v>62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21" t="s">
        <v>61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897859</v>
      </c>
      <c r="K35" s="7">
        <f>+J35</f>
        <v>897859</v>
      </c>
      <c r="L35" s="7">
        <v>1342184</v>
      </c>
      <c r="M35" s="7">
        <f>+L35</f>
        <v>1342184</v>
      </c>
    </row>
    <row r="36" spans="1:13" ht="12.75">
      <c r="A36" s="221" t="s">
        <v>220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21" t="s">
        <v>63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f t="shared" si="0"/>
        <v>0</v>
      </c>
      <c r="L37" s="7"/>
      <c r="M37" s="7">
        <f t="shared" si="1"/>
        <v>0</v>
      </c>
    </row>
    <row r="38" spans="1:13" ht="12.75">
      <c r="A38" s="221" t="s">
        <v>191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0</v>
      </c>
      <c r="K38" s="7">
        <f t="shared" si="0"/>
        <v>0</v>
      </c>
      <c r="L38" s="7"/>
      <c r="M38" s="7">
        <f t="shared" si="1"/>
        <v>0</v>
      </c>
    </row>
    <row r="39" spans="1:13" ht="12.75">
      <c r="A39" s="221" t="s">
        <v>192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f t="shared" si="0"/>
        <v>0</v>
      </c>
      <c r="L39" s="7"/>
      <c r="M39" s="7">
        <f t="shared" si="1"/>
        <v>0</v>
      </c>
    </row>
    <row r="40" spans="1:13" ht="12.75">
      <c r="A40" s="221" t="s">
        <v>221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f t="shared" si="0"/>
        <v>0</v>
      </c>
      <c r="L40" s="7"/>
      <c r="M40" s="7">
        <f t="shared" si="1"/>
        <v>0</v>
      </c>
    </row>
    <row r="41" spans="1:13" ht="12.75">
      <c r="A41" s="221" t="s">
        <v>222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f t="shared" si="0"/>
        <v>0</v>
      </c>
      <c r="L41" s="7"/>
      <c r="M41" s="7">
        <f t="shared" si="1"/>
        <v>0</v>
      </c>
    </row>
    <row r="42" spans="1:13" ht="12.75">
      <c r="A42" s="221" t="s">
        <v>211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60912715</v>
      </c>
      <c r="K42" s="53">
        <f>K7+K27+K38+K40</f>
        <v>60912715</v>
      </c>
      <c r="L42" s="53">
        <f>L7+L27+L38+L40</f>
        <v>53922298</v>
      </c>
      <c r="M42" s="53">
        <f>M7+M27+M38+M40</f>
        <v>53922298</v>
      </c>
    </row>
    <row r="43" spans="1:13" ht="12.75">
      <c r="A43" s="221" t="s">
        <v>212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62526380</v>
      </c>
      <c r="K43" s="53">
        <f>K10+K33+K39+K41</f>
        <v>62526380</v>
      </c>
      <c r="L43" s="53">
        <f>L10+L33+L39+L41</f>
        <v>54019876</v>
      </c>
      <c r="M43" s="53">
        <f>M10+M33+M39+M41</f>
        <v>54019876</v>
      </c>
    </row>
    <row r="44" spans="1:13" ht="12.75">
      <c r="A44" s="221" t="s">
        <v>232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5">
        <f>J42-J43</f>
        <v>-1613665</v>
      </c>
      <c r="K44" s="125">
        <f>K42-K43</f>
        <v>-1613665</v>
      </c>
      <c r="L44" s="125">
        <f>L42-L43</f>
        <v>-97578</v>
      </c>
      <c r="M44" s="125">
        <f>M42-M43</f>
        <v>-97578</v>
      </c>
    </row>
    <row r="45" spans="1:13" ht="12.75">
      <c r="A45" s="230" t="s">
        <v>214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v>1613665</v>
      </c>
      <c r="K45" s="53">
        <f>+J45</f>
        <v>1613665</v>
      </c>
      <c r="L45" s="53">
        <f>IF(L42&gt;L43,L42-L43,0)</f>
        <v>0</v>
      </c>
      <c r="M45" s="53">
        <f>IF(M42&gt;M43,M42-M43,0)</f>
        <v>0</v>
      </c>
    </row>
    <row r="46" spans="1:13" ht="12.75">
      <c r="A46" s="230" t="s">
        <v>215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v>0</v>
      </c>
      <c r="K46" s="53">
        <v>0</v>
      </c>
      <c r="L46" s="53">
        <f>IF(L43&gt;L42,L43-L42,0)</f>
        <v>97578</v>
      </c>
      <c r="M46" s="53">
        <f>IF(M43&gt;M42,M43-M42,0)</f>
        <v>97578</v>
      </c>
    </row>
    <row r="47" spans="1:13" ht="12.75">
      <c r="A47" s="221" t="s">
        <v>213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3153</v>
      </c>
      <c r="K47" s="7">
        <f>+J47</f>
        <v>3153</v>
      </c>
      <c r="L47" s="7">
        <v>0</v>
      </c>
      <c r="M47" s="7">
        <f>+L47</f>
        <v>0</v>
      </c>
    </row>
    <row r="48" spans="1:13" ht="12.75">
      <c r="A48" s="221" t="s">
        <v>233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5">
        <f>J44-J47</f>
        <v>-1616818</v>
      </c>
      <c r="K48" s="125">
        <f>K44-K47</f>
        <v>-1616818</v>
      </c>
      <c r="L48" s="125">
        <f>+L44-L47</f>
        <v>-97578</v>
      </c>
      <c r="M48" s="125">
        <f>M44-M47</f>
        <v>-97578</v>
      </c>
    </row>
    <row r="49" spans="1:13" ht="12.75">
      <c r="A49" s="230" t="s">
        <v>188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0</v>
      </c>
      <c r="K49" s="53">
        <f>IF(K48&gt;0,K48,0)</f>
        <v>0</v>
      </c>
      <c r="L49" s="53">
        <v>0</v>
      </c>
      <c r="M49" s="53">
        <f>IF(M48&gt;0,M48,0)</f>
        <v>0</v>
      </c>
    </row>
    <row r="50" spans="1:13" ht="12.75">
      <c r="A50" s="273" t="s">
        <v>216</v>
      </c>
      <c r="B50" s="274"/>
      <c r="C50" s="274"/>
      <c r="D50" s="274"/>
      <c r="E50" s="274"/>
      <c r="F50" s="274"/>
      <c r="G50" s="274"/>
      <c r="H50" s="275"/>
      <c r="I50" s="4">
        <v>154</v>
      </c>
      <c r="J50" s="60">
        <f>IF(J48&lt;0,-J48,0)</f>
        <v>1616818</v>
      </c>
      <c r="K50" s="60">
        <f>IF(K48&lt;0,-K48,0)</f>
        <v>1616818</v>
      </c>
      <c r="L50" s="60">
        <f>IF(L48&lt;0,-L48,0)</f>
        <v>97578</v>
      </c>
      <c r="M50" s="60">
        <f>IF(M48&lt;0,-M48,0)</f>
        <v>97578</v>
      </c>
    </row>
    <row r="51" spans="1:13" ht="12.75" customHeight="1">
      <c r="A51" s="270" t="s">
        <v>307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2"/>
    </row>
    <row r="52" spans="1:13" ht="12.75" customHeight="1">
      <c r="A52" s="214" t="s">
        <v>183</v>
      </c>
      <c r="B52" s="215"/>
      <c r="C52" s="215"/>
      <c r="D52" s="215"/>
      <c r="E52" s="215"/>
      <c r="F52" s="215"/>
      <c r="G52" s="215"/>
      <c r="H52" s="215"/>
      <c r="I52" s="54"/>
      <c r="J52" s="54"/>
      <c r="K52" s="54"/>
      <c r="L52" s="54"/>
      <c r="M52" s="134"/>
    </row>
    <row r="53" spans="1:13" ht="12.75">
      <c r="A53" s="266" t="s">
        <v>230</v>
      </c>
      <c r="B53" s="267"/>
      <c r="C53" s="267"/>
      <c r="D53" s="267"/>
      <c r="E53" s="267"/>
      <c r="F53" s="267"/>
      <c r="G53" s="267"/>
      <c r="H53" s="268"/>
      <c r="I53" s="1">
        <v>155</v>
      </c>
      <c r="J53" s="7"/>
      <c r="K53" s="7"/>
      <c r="L53" s="7"/>
      <c r="M53" s="7"/>
    </row>
    <row r="54" spans="1:13" ht="12.75">
      <c r="A54" s="266" t="s">
        <v>231</v>
      </c>
      <c r="B54" s="267"/>
      <c r="C54" s="267"/>
      <c r="D54" s="267"/>
      <c r="E54" s="267"/>
      <c r="F54" s="267"/>
      <c r="G54" s="267"/>
      <c r="H54" s="268"/>
      <c r="I54" s="1">
        <v>156</v>
      </c>
      <c r="J54" s="8"/>
      <c r="K54" s="8"/>
      <c r="L54" s="8"/>
      <c r="M54" s="8"/>
    </row>
    <row r="55" spans="1:13" ht="12.75" customHeight="1">
      <c r="A55" s="270" t="s">
        <v>185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2"/>
    </row>
    <row r="56" spans="1:13" ht="12.75">
      <c r="A56" s="214" t="s">
        <v>200</v>
      </c>
      <c r="B56" s="215"/>
      <c r="C56" s="215"/>
      <c r="D56" s="215"/>
      <c r="E56" s="215"/>
      <c r="F56" s="215"/>
      <c r="G56" s="215"/>
      <c r="H56" s="269"/>
      <c r="I56" s="9">
        <v>157</v>
      </c>
      <c r="J56" s="6">
        <f>+J48</f>
        <v>-1616818</v>
      </c>
      <c r="K56" s="6">
        <f>+K48</f>
        <v>-1616818</v>
      </c>
      <c r="L56" s="6">
        <f>+L48</f>
        <v>-97578</v>
      </c>
      <c r="M56" s="6">
        <f>+M48</f>
        <v>-97578</v>
      </c>
    </row>
    <row r="57" spans="1:13" ht="12.75">
      <c r="A57" s="221" t="s">
        <v>217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21" t="s">
        <v>224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21" t="s">
        <v>225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1" t="s">
        <v>41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1" t="s">
        <v>226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1" t="s">
        <v>227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1" t="s">
        <v>228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1" t="s">
        <v>229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1" t="s">
        <v>218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1" t="s">
        <v>189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190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0">
        <f>J56+J66</f>
        <v>-1616818</v>
      </c>
      <c r="K67" s="60">
        <f>K56+K66</f>
        <v>-1616818</v>
      </c>
      <c r="L67" s="60">
        <f>L56+L66</f>
        <v>-97578</v>
      </c>
      <c r="M67" s="60">
        <f>M56+M66</f>
        <v>-97578</v>
      </c>
    </row>
    <row r="68" spans="1:13" ht="12.75" customHeight="1">
      <c r="A68" s="263" t="s">
        <v>308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5"/>
    </row>
    <row r="69" spans="1:13" ht="12.75" customHeight="1">
      <c r="A69" s="233" t="s">
        <v>184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5"/>
    </row>
    <row r="70" spans="1:13" ht="12.75">
      <c r="A70" s="266" t="s">
        <v>230</v>
      </c>
      <c r="B70" s="267"/>
      <c r="C70" s="267"/>
      <c r="D70" s="267"/>
      <c r="E70" s="267"/>
      <c r="F70" s="267"/>
      <c r="G70" s="267"/>
      <c r="H70" s="268"/>
      <c r="I70" s="1">
        <v>169</v>
      </c>
      <c r="J70" s="7"/>
      <c r="K70" s="7"/>
      <c r="L70" s="7"/>
      <c r="M70" s="7"/>
    </row>
    <row r="71" spans="1:13" ht="12.75">
      <c r="A71" s="260" t="s">
        <v>231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46 J48:M50 K42:M46 M20:M21 K12:M12 J7:M7 K16:M16 K13:L15 K22:M22 K17:L21 J27:M27 K23:L26 K33:M33 K28:L32 J8:L9 K34:L41 J12:J26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28125" style="52" bestFit="1" customWidth="1"/>
    <col min="11" max="11" width="9.140625" style="52" customWidth="1"/>
    <col min="12" max="16384" width="9.140625" style="52" customWidth="1"/>
  </cols>
  <sheetData>
    <row r="1" spans="1:11" ht="18" customHeight="1">
      <c r="A1" s="289" t="s">
        <v>160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ht="16.5" customHeight="1">
      <c r="A2" s="292" t="s">
        <v>349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5.75" customHeight="1">
      <c r="A3" s="286" t="s">
        <v>342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23.25">
      <c r="A4" s="295" t="s">
        <v>55</v>
      </c>
      <c r="B4" s="295"/>
      <c r="C4" s="295"/>
      <c r="D4" s="295"/>
      <c r="E4" s="295"/>
      <c r="F4" s="295"/>
      <c r="G4" s="295"/>
      <c r="H4" s="295"/>
      <c r="I4" s="64" t="s">
        <v>275</v>
      </c>
      <c r="J4" s="65" t="s">
        <v>314</v>
      </c>
      <c r="K4" s="65" t="s">
        <v>315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6">
        <v>2</v>
      </c>
      <c r="J5" s="67" t="s">
        <v>278</v>
      </c>
      <c r="K5" s="67" t="s">
        <v>279</v>
      </c>
    </row>
    <row r="6" spans="1:11" ht="12.75">
      <c r="A6" s="281" t="s">
        <v>152</v>
      </c>
      <c r="B6" s="282"/>
      <c r="C6" s="282"/>
      <c r="D6" s="282"/>
      <c r="E6" s="282"/>
      <c r="F6" s="282"/>
      <c r="G6" s="282"/>
      <c r="H6" s="282"/>
      <c r="I6" s="283"/>
      <c r="J6" s="283"/>
      <c r="K6" s="284"/>
    </row>
    <row r="7" spans="1:11" ht="12.75">
      <c r="A7" s="218" t="s">
        <v>36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-1613665</v>
      </c>
      <c r="K7" s="7">
        <v>-97578</v>
      </c>
    </row>
    <row r="8" spans="1:11" ht="12.75">
      <c r="A8" s="218" t="s">
        <v>37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2995334</v>
      </c>
      <c r="K8" s="7">
        <v>4350446</v>
      </c>
    </row>
    <row r="9" spans="1:11" ht="12.75">
      <c r="A9" s="218" t="s">
        <v>38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5863292</v>
      </c>
      <c r="K9" s="7">
        <v>7678715</v>
      </c>
    </row>
    <row r="10" spans="1:11" ht="12.75">
      <c r="A10" s="218" t="s">
        <v>39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0</v>
      </c>
      <c r="K10" s="7">
        <v>7680097</v>
      </c>
    </row>
    <row r="11" spans="1:11" ht="12.75">
      <c r="A11" s="218" t="s">
        <v>40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0</v>
      </c>
      <c r="K11" s="7">
        <v>2838817</v>
      </c>
    </row>
    <row r="12" spans="1:11" ht="12.75">
      <c r="A12" s="218" t="s">
        <v>47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10164457</v>
      </c>
      <c r="K12" s="7"/>
    </row>
    <row r="13" spans="1:11" ht="12.75">
      <c r="A13" s="221" t="s">
        <v>153</v>
      </c>
      <c r="B13" s="222"/>
      <c r="C13" s="222"/>
      <c r="D13" s="222"/>
      <c r="E13" s="222"/>
      <c r="F13" s="222"/>
      <c r="G13" s="222"/>
      <c r="H13" s="222"/>
      <c r="I13" s="1">
        <v>7</v>
      </c>
      <c r="J13" s="136">
        <f>SUM(J7:J12)</f>
        <v>17409418</v>
      </c>
      <c r="K13" s="125">
        <f>SUM(K7:K12)</f>
        <v>22450497</v>
      </c>
    </row>
    <row r="14" spans="1:11" ht="12.75">
      <c r="A14" s="218" t="s">
        <v>48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0</v>
      </c>
      <c r="K14" s="7">
        <v>0</v>
      </c>
    </row>
    <row r="15" spans="1:11" ht="12.75">
      <c r="A15" s="218" t="s">
        <v>49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11653857</v>
      </c>
      <c r="K15" s="7">
        <v>0</v>
      </c>
    </row>
    <row r="16" spans="1:11" ht="12.75">
      <c r="A16" s="218" t="s">
        <v>50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2581527</v>
      </c>
      <c r="K16" s="7"/>
    </row>
    <row r="17" spans="1:11" ht="12.75">
      <c r="A17" s="218" t="s">
        <v>51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0</v>
      </c>
      <c r="K17" s="7">
        <f>11765381+941107+1</f>
        <v>12706489</v>
      </c>
    </row>
    <row r="18" spans="1:11" ht="12.75">
      <c r="A18" s="221" t="s">
        <v>154</v>
      </c>
      <c r="B18" s="222"/>
      <c r="C18" s="222"/>
      <c r="D18" s="222"/>
      <c r="E18" s="222"/>
      <c r="F18" s="222"/>
      <c r="G18" s="222"/>
      <c r="H18" s="222"/>
      <c r="I18" s="1">
        <v>12</v>
      </c>
      <c r="J18" s="125">
        <f>SUM(J14:J17)</f>
        <v>14235384</v>
      </c>
      <c r="K18" s="125">
        <f>SUM(K14:K17)</f>
        <v>12706489</v>
      </c>
    </row>
    <row r="19" spans="1:11" ht="12.75">
      <c r="A19" s="221" t="s">
        <v>32</v>
      </c>
      <c r="B19" s="222"/>
      <c r="C19" s="222"/>
      <c r="D19" s="222"/>
      <c r="E19" s="222"/>
      <c r="F19" s="222"/>
      <c r="G19" s="222"/>
      <c r="H19" s="222"/>
      <c r="I19" s="1">
        <v>13</v>
      </c>
      <c r="J19" s="62">
        <f>IF(J13&gt;J18,J13-J18,0)</f>
        <v>3174034</v>
      </c>
      <c r="K19" s="53">
        <f>IF(K13&gt;K18,K13-K18,0)</f>
        <v>9744008</v>
      </c>
    </row>
    <row r="20" spans="1:11" ht="12.75">
      <c r="A20" s="221" t="s">
        <v>33</v>
      </c>
      <c r="B20" s="222"/>
      <c r="C20" s="222"/>
      <c r="D20" s="222"/>
      <c r="E20" s="222"/>
      <c r="F20" s="222"/>
      <c r="G20" s="222"/>
      <c r="H20" s="222"/>
      <c r="I20" s="1">
        <v>14</v>
      </c>
      <c r="J20" s="62">
        <f>IF(J18&gt;J13,J18-J13,0)</f>
        <v>0</v>
      </c>
      <c r="K20" s="53">
        <f>IF(K18&gt;K13,K18-K13,0)</f>
        <v>0</v>
      </c>
    </row>
    <row r="21" spans="1:11" ht="12.75">
      <c r="A21" s="281" t="s">
        <v>155</v>
      </c>
      <c r="B21" s="282"/>
      <c r="C21" s="282"/>
      <c r="D21" s="282"/>
      <c r="E21" s="282"/>
      <c r="F21" s="282"/>
      <c r="G21" s="282"/>
      <c r="H21" s="282"/>
      <c r="I21" s="283"/>
      <c r="J21" s="283"/>
      <c r="K21" s="284"/>
    </row>
    <row r="22" spans="1:11" ht="12.75">
      <c r="A22" s="218" t="s">
        <v>174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>
        <v>0</v>
      </c>
    </row>
    <row r="23" spans="1:11" ht="12.75">
      <c r="A23" s="218" t="s">
        <v>175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>
        <v>0</v>
      </c>
    </row>
    <row r="24" spans="1:11" ht="12.75">
      <c r="A24" s="218" t="s">
        <v>176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0</v>
      </c>
      <c r="K24" s="7">
        <v>0</v>
      </c>
    </row>
    <row r="25" spans="1:11" ht="12.75">
      <c r="A25" s="218" t="s">
        <v>177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7">
        <v>0</v>
      </c>
    </row>
    <row r="26" spans="1:11" ht="12.75">
      <c r="A26" s="218" t="s">
        <v>178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0</v>
      </c>
      <c r="K26" s="7">
        <v>0</v>
      </c>
    </row>
    <row r="27" spans="1:11" ht="12.75">
      <c r="A27" s="221" t="s">
        <v>164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6">
        <f>SUM(J22:J26)</f>
        <v>0</v>
      </c>
      <c r="K27" s="125">
        <f>SUM(K22:K26)</f>
        <v>0</v>
      </c>
    </row>
    <row r="28" spans="1:11" ht="12.75">
      <c r="A28" s="218" t="s">
        <v>111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12011127</v>
      </c>
      <c r="K28" s="7">
        <v>7016323</v>
      </c>
    </row>
    <row r="29" spans="1:11" ht="12.75">
      <c r="A29" s="218" t="s">
        <v>112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0</v>
      </c>
      <c r="K29" s="7">
        <v>0</v>
      </c>
    </row>
    <row r="30" spans="1:11" ht="12.75">
      <c r="A30" s="218" t="s">
        <v>15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813703</v>
      </c>
      <c r="K30" s="7">
        <v>0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125">
        <f>SUM(J28:J30)</f>
        <v>12824830</v>
      </c>
      <c r="K31" s="125">
        <f>SUM(K28:K30)</f>
        <v>7016323</v>
      </c>
    </row>
    <row r="32" spans="1:11" ht="12.75">
      <c r="A32" s="221" t="s">
        <v>34</v>
      </c>
      <c r="B32" s="222"/>
      <c r="C32" s="222"/>
      <c r="D32" s="222"/>
      <c r="E32" s="222"/>
      <c r="F32" s="222"/>
      <c r="G32" s="222"/>
      <c r="H32" s="222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21" t="s">
        <v>35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6">
        <f>IF(J31&gt;J27,J31-J27,0)</f>
        <v>12824830</v>
      </c>
      <c r="K33" s="125">
        <f>IF(K31&gt;K27,K31-K27,0)</f>
        <v>7016323</v>
      </c>
    </row>
    <row r="34" spans="1:11" ht="12.75">
      <c r="A34" s="281" t="s">
        <v>156</v>
      </c>
      <c r="B34" s="282"/>
      <c r="C34" s="282"/>
      <c r="D34" s="282"/>
      <c r="E34" s="282"/>
      <c r="F34" s="282"/>
      <c r="G34" s="282"/>
      <c r="H34" s="282"/>
      <c r="I34" s="283"/>
      <c r="J34" s="283"/>
      <c r="K34" s="284"/>
    </row>
    <row r="35" spans="1:11" ht="12.75">
      <c r="A35" s="218" t="s">
        <v>170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>
        <v>0</v>
      </c>
    </row>
    <row r="36" spans="1:11" ht="12.75">
      <c r="A36" s="218" t="s">
        <v>25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11167992</v>
      </c>
      <c r="K36" s="7">
        <v>894437</v>
      </c>
    </row>
    <row r="37" spans="1:11" ht="12.75">
      <c r="A37" s="218" t="s">
        <v>26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>
        <v>1976878</v>
      </c>
    </row>
    <row r="38" spans="1:11" ht="12.75">
      <c r="A38" s="221" t="s">
        <v>64</v>
      </c>
      <c r="B38" s="222"/>
      <c r="C38" s="222"/>
      <c r="D38" s="222"/>
      <c r="E38" s="222"/>
      <c r="F38" s="222"/>
      <c r="G38" s="222"/>
      <c r="H38" s="222"/>
      <c r="I38" s="1">
        <v>30</v>
      </c>
      <c r="J38" s="125">
        <f>SUM(J35:J37)</f>
        <v>11167992</v>
      </c>
      <c r="K38" s="125">
        <f>SUM(K35:K37)</f>
        <v>2871315</v>
      </c>
    </row>
    <row r="39" spans="1:11" ht="12.75">
      <c r="A39" s="218" t="s">
        <v>27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266667</v>
      </c>
      <c r="K39" s="7">
        <v>0</v>
      </c>
    </row>
    <row r="40" spans="1:11" ht="12.75">
      <c r="A40" s="218" t="s">
        <v>28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0</v>
      </c>
      <c r="K40" s="7">
        <v>0</v>
      </c>
    </row>
    <row r="41" spans="1:11" ht="12.75">
      <c r="A41" s="218" t="s">
        <v>29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166739</v>
      </c>
      <c r="K41" s="7">
        <v>270314</v>
      </c>
    </row>
    <row r="42" spans="1:11" ht="12.75">
      <c r="A42" s="218" t="s">
        <v>30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7">
        <v>0</v>
      </c>
    </row>
    <row r="43" spans="1:11" ht="12.75">
      <c r="A43" s="218" t="s">
        <v>31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7">
        <v>6967431</v>
      </c>
    </row>
    <row r="44" spans="1:11" ht="12.75">
      <c r="A44" s="221" t="s">
        <v>65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6">
        <v>433406</v>
      </c>
      <c r="K44" s="125">
        <f>SUM(K39:K43)</f>
        <v>7237745</v>
      </c>
    </row>
    <row r="45" spans="1:11" ht="12.75">
      <c r="A45" s="221" t="s">
        <v>16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6">
        <f>+J38-J44</f>
        <v>10734586</v>
      </c>
      <c r="K45" s="125">
        <f>IF(K38&gt;K44,K38-K44,0)</f>
        <v>0</v>
      </c>
    </row>
    <row r="46" spans="1:11" ht="12.75">
      <c r="A46" s="221" t="s">
        <v>17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6">
        <f>IF(J44&gt;J38,J44-J38,0)</f>
        <v>0</v>
      </c>
      <c r="K46" s="125">
        <f>+K44-K38</f>
        <v>4366430</v>
      </c>
    </row>
    <row r="47" spans="1:11" ht="12.75">
      <c r="A47" s="218" t="s">
        <v>66</v>
      </c>
      <c r="B47" s="219"/>
      <c r="C47" s="219"/>
      <c r="D47" s="219"/>
      <c r="E47" s="219"/>
      <c r="F47" s="219"/>
      <c r="G47" s="219"/>
      <c r="H47" s="219"/>
      <c r="I47" s="1">
        <v>39</v>
      </c>
      <c r="J47" s="62">
        <f>IF(J19-J20+J32-J33+J45-J46&gt;0,J19-J20+J32-J33+J45-J46,0)</f>
        <v>1083790</v>
      </c>
      <c r="K47" s="53">
        <f>IF(K19-K20+K32-K33+K45-K46&gt;0,K19-K20+K32-K33+K45-K46,0)</f>
        <v>0</v>
      </c>
    </row>
    <row r="48" spans="1:11" ht="12.75">
      <c r="A48" s="218" t="s">
        <v>67</v>
      </c>
      <c r="B48" s="219"/>
      <c r="C48" s="219"/>
      <c r="D48" s="219"/>
      <c r="E48" s="219"/>
      <c r="F48" s="219"/>
      <c r="G48" s="219"/>
      <c r="H48" s="219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1638745</v>
      </c>
    </row>
    <row r="49" spans="1:11" ht="12.75">
      <c r="A49" s="218" t="s">
        <v>157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23021519</v>
      </c>
      <c r="K49" s="7">
        <v>14787288</v>
      </c>
    </row>
    <row r="50" spans="1:11" ht="12.75">
      <c r="A50" s="218" t="s">
        <v>171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1083790</v>
      </c>
      <c r="K50" s="7">
        <f>+K47</f>
        <v>0</v>
      </c>
    </row>
    <row r="51" spans="1:11" ht="12.75">
      <c r="A51" s="218" t="s">
        <v>172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f>+J48</f>
        <v>0</v>
      </c>
      <c r="K51" s="7">
        <f>+K48</f>
        <v>1638745</v>
      </c>
    </row>
    <row r="52" spans="1:11" ht="12.75">
      <c r="A52" s="224" t="s">
        <v>173</v>
      </c>
      <c r="B52" s="225"/>
      <c r="C52" s="225"/>
      <c r="D52" s="225"/>
      <c r="E52" s="225"/>
      <c r="F52" s="225"/>
      <c r="G52" s="225"/>
      <c r="H52" s="225"/>
      <c r="I52" s="4">
        <v>44</v>
      </c>
      <c r="J52" s="137">
        <f>J49+J50-J51</f>
        <v>24105309</v>
      </c>
      <c r="K52" s="138">
        <f>K49+K50-K51</f>
        <v>13148543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5:K37 J14:K17 J28:K30 J22:K26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8:K38 J31:K33 J44:K48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4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3.75">
      <c r="A4" s="295" t="s">
        <v>55</v>
      </c>
      <c r="B4" s="295"/>
      <c r="C4" s="295"/>
      <c r="D4" s="295"/>
      <c r="E4" s="295"/>
      <c r="F4" s="295"/>
      <c r="G4" s="295"/>
      <c r="H4" s="295"/>
      <c r="I4" s="64" t="s">
        <v>275</v>
      </c>
      <c r="J4" s="65" t="s">
        <v>314</v>
      </c>
      <c r="K4" s="65" t="s">
        <v>315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70">
        <v>2</v>
      </c>
      <c r="J5" s="71" t="s">
        <v>278</v>
      </c>
      <c r="K5" s="71" t="s">
        <v>279</v>
      </c>
    </row>
    <row r="6" spans="1:11" ht="12.75">
      <c r="A6" s="210" t="s">
        <v>152</v>
      </c>
      <c r="B6" s="211"/>
      <c r="C6" s="211"/>
      <c r="D6" s="211"/>
      <c r="E6" s="211"/>
      <c r="F6" s="211"/>
      <c r="G6" s="211"/>
      <c r="H6" s="211"/>
      <c r="I6" s="296"/>
      <c r="J6" s="296"/>
      <c r="K6" s="297"/>
    </row>
    <row r="7" spans="1:11" ht="12.75">
      <c r="A7" s="218" t="s">
        <v>195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115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116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117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118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194</v>
      </c>
      <c r="B12" s="222"/>
      <c r="C12" s="222"/>
      <c r="D12" s="222"/>
      <c r="E12" s="222"/>
      <c r="F12" s="222"/>
      <c r="G12" s="222"/>
      <c r="H12" s="222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8" t="s">
        <v>119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120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121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122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123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124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43</v>
      </c>
      <c r="B19" s="222"/>
      <c r="C19" s="222"/>
      <c r="D19" s="222"/>
      <c r="E19" s="222"/>
      <c r="F19" s="222"/>
      <c r="G19" s="222"/>
      <c r="H19" s="222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21" t="s">
        <v>104</v>
      </c>
      <c r="B20" s="300"/>
      <c r="C20" s="300"/>
      <c r="D20" s="300"/>
      <c r="E20" s="300"/>
      <c r="F20" s="300"/>
      <c r="G20" s="300"/>
      <c r="H20" s="301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36" t="s">
        <v>105</v>
      </c>
      <c r="B21" s="298"/>
      <c r="C21" s="298"/>
      <c r="D21" s="298"/>
      <c r="E21" s="298"/>
      <c r="F21" s="298"/>
      <c r="G21" s="298"/>
      <c r="H21" s="299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10" t="s">
        <v>155</v>
      </c>
      <c r="B22" s="211"/>
      <c r="C22" s="211"/>
      <c r="D22" s="211"/>
      <c r="E22" s="211"/>
      <c r="F22" s="211"/>
      <c r="G22" s="211"/>
      <c r="H22" s="211"/>
      <c r="I22" s="296"/>
      <c r="J22" s="296"/>
      <c r="K22" s="297"/>
    </row>
    <row r="23" spans="1:11" ht="12.75">
      <c r="A23" s="218" t="s">
        <v>161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162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316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317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163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110</v>
      </c>
      <c r="B28" s="222"/>
      <c r="C28" s="222"/>
      <c r="D28" s="222"/>
      <c r="E28" s="222"/>
      <c r="F28" s="222"/>
      <c r="G28" s="222"/>
      <c r="H28" s="222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44</v>
      </c>
      <c r="B32" s="222"/>
      <c r="C32" s="222"/>
      <c r="D32" s="222"/>
      <c r="E32" s="222"/>
      <c r="F32" s="222"/>
      <c r="G32" s="222"/>
      <c r="H32" s="222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21" t="s">
        <v>106</v>
      </c>
      <c r="B33" s="222"/>
      <c r="C33" s="222"/>
      <c r="D33" s="222"/>
      <c r="E33" s="222"/>
      <c r="F33" s="222"/>
      <c r="G33" s="222"/>
      <c r="H33" s="222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21" t="s">
        <v>107</v>
      </c>
      <c r="B34" s="222"/>
      <c r="C34" s="222"/>
      <c r="D34" s="222"/>
      <c r="E34" s="222"/>
      <c r="F34" s="222"/>
      <c r="G34" s="222"/>
      <c r="H34" s="222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10" t="s">
        <v>156</v>
      </c>
      <c r="B35" s="211"/>
      <c r="C35" s="211"/>
      <c r="D35" s="211"/>
      <c r="E35" s="211"/>
      <c r="F35" s="211"/>
      <c r="G35" s="211"/>
      <c r="H35" s="211"/>
      <c r="I35" s="296">
        <v>0</v>
      </c>
      <c r="J35" s="296"/>
      <c r="K35" s="297"/>
    </row>
    <row r="36" spans="1:11" ht="12.75">
      <c r="A36" s="218" t="s">
        <v>170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26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45</v>
      </c>
      <c r="B39" s="222"/>
      <c r="C39" s="222"/>
      <c r="D39" s="222"/>
      <c r="E39" s="222"/>
      <c r="F39" s="222"/>
      <c r="G39" s="222"/>
      <c r="H39" s="222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31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144</v>
      </c>
      <c r="B45" s="222"/>
      <c r="C45" s="222"/>
      <c r="D45" s="222"/>
      <c r="E45" s="222"/>
      <c r="F45" s="222"/>
      <c r="G45" s="222"/>
      <c r="H45" s="222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21" t="s">
        <v>158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21" t="s">
        <v>159</v>
      </c>
      <c r="B47" s="222"/>
      <c r="C47" s="222"/>
      <c r="D47" s="222"/>
      <c r="E47" s="222"/>
      <c r="F47" s="222"/>
      <c r="G47" s="222"/>
      <c r="H47" s="222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21" t="s">
        <v>145</v>
      </c>
      <c r="B48" s="222"/>
      <c r="C48" s="222"/>
      <c r="D48" s="222"/>
      <c r="E48" s="222"/>
      <c r="F48" s="222"/>
      <c r="G48" s="222"/>
      <c r="H48" s="222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14</v>
      </c>
      <c r="B49" s="222"/>
      <c r="C49" s="222"/>
      <c r="D49" s="222"/>
      <c r="E49" s="222"/>
      <c r="F49" s="222"/>
      <c r="G49" s="222"/>
      <c r="H49" s="222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157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171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172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6" t="s">
        <v>173</v>
      </c>
      <c r="B53" s="237"/>
      <c r="C53" s="237"/>
      <c r="D53" s="237"/>
      <c r="E53" s="237"/>
      <c r="F53" s="237"/>
      <c r="G53" s="237"/>
      <c r="H53" s="23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22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3"/>
    </row>
    <row r="2" spans="1:12" ht="15.75">
      <c r="A2" s="42"/>
      <c r="B2" s="72"/>
      <c r="C2" s="306" t="s">
        <v>277</v>
      </c>
      <c r="D2" s="307"/>
      <c r="E2" s="75">
        <v>41640</v>
      </c>
      <c r="F2" s="43" t="s">
        <v>246</v>
      </c>
      <c r="G2" s="308">
        <v>41729</v>
      </c>
      <c r="H2" s="309"/>
      <c r="I2" s="72"/>
      <c r="J2" s="72"/>
      <c r="K2" s="135" t="s">
        <v>338</v>
      </c>
      <c r="L2" s="76"/>
    </row>
    <row r="3" spans="1:11" ht="23.25">
      <c r="A3" s="310" t="s">
        <v>55</v>
      </c>
      <c r="B3" s="310"/>
      <c r="C3" s="310"/>
      <c r="D3" s="310"/>
      <c r="E3" s="310"/>
      <c r="F3" s="310"/>
      <c r="G3" s="310"/>
      <c r="H3" s="310"/>
      <c r="I3" s="78" t="s">
        <v>300</v>
      </c>
      <c r="J3" s="79" t="s">
        <v>146</v>
      </c>
      <c r="K3" s="79" t="s">
        <v>147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1">
        <v>2</v>
      </c>
      <c r="J4" s="80" t="s">
        <v>278</v>
      </c>
      <c r="K4" s="80" t="s">
        <v>279</v>
      </c>
    </row>
    <row r="5" spans="1:11" ht="12.75">
      <c r="A5" s="312" t="s">
        <v>280</v>
      </c>
      <c r="B5" s="313"/>
      <c r="C5" s="313"/>
      <c r="D5" s="313"/>
      <c r="E5" s="313"/>
      <c r="F5" s="313"/>
      <c r="G5" s="313"/>
      <c r="H5" s="313"/>
      <c r="I5" s="44">
        <v>1</v>
      </c>
      <c r="J5" s="45">
        <v>168132470</v>
      </c>
      <c r="K5" s="45">
        <v>168132470</v>
      </c>
    </row>
    <row r="6" spans="1:11" ht="12.75">
      <c r="A6" s="312" t="s">
        <v>281</v>
      </c>
      <c r="B6" s="313"/>
      <c r="C6" s="313"/>
      <c r="D6" s="313"/>
      <c r="E6" s="313"/>
      <c r="F6" s="313"/>
      <c r="G6" s="313"/>
      <c r="H6" s="313"/>
      <c r="I6" s="44">
        <v>2</v>
      </c>
      <c r="J6" s="46">
        <v>0</v>
      </c>
      <c r="K6" s="46">
        <v>0</v>
      </c>
    </row>
    <row r="7" spans="1:11" ht="12.75">
      <c r="A7" s="312" t="s">
        <v>282</v>
      </c>
      <c r="B7" s="313"/>
      <c r="C7" s="313"/>
      <c r="D7" s="313"/>
      <c r="E7" s="313"/>
      <c r="F7" s="313"/>
      <c r="G7" s="313"/>
      <c r="H7" s="313"/>
      <c r="I7" s="44">
        <v>3</v>
      </c>
      <c r="J7" s="46">
        <f>33153249-8055772</f>
        <v>25097477</v>
      </c>
      <c r="K7" s="46">
        <f>25097477</f>
        <v>25097477</v>
      </c>
    </row>
    <row r="8" spans="1:11" ht="12.75">
      <c r="A8" s="312" t="s">
        <v>283</v>
      </c>
      <c r="B8" s="313"/>
      <c r="C8" s="313"/>
      <c r="D8" s="313"/>
      <c r="E8" s="313"/>
      <c r="F8" s="313"/>
      <c r="G8" s="313"/>
      <c r="H8" s="313"/>
      <c r="I8" s="44">
        <v>4</v>
      </c>
      <c r="J8" s="46">
        <v>2350005</v>
      </c>
      <c r="K8" s="46">
        <f>2350005+451596</f>
        <v>2801601</v>
      </c>
    </row>
    <row r="9" spans="1:11" ht="12.75">
      <c r="A9" s="312" t="s">
        <v>284</v>
      </c>
      <c r="B9" s="313"/>
      <c r="C9" s="313"/>
      <c r="D9" s="313"/>
      <c r="E9" s="313"/>
      <c r="F9" s="313"/>
      <c r="G9" s="313"/>
      <c r="H9" s="313"/>
      <c r="I9" s="44">
        <v>5</v>
      </c>
      <c r="J9" s="46">
        <v>451596</v>
      </c>
      <c r="K9" s="46">
        <v>-97578</v>
      </c>
    </row>
    <row r="10" spans="1:11" ht="12.75">
      <c r="A10" s="312" t="s">
        <v>285</v>
      </c>
      <c r="B10" s="313"/>
      <c r="C10" s="313"/>
      <c r="D10" s="313"/>
      <c r="E10" s="313"/>
      <c r="F10" s="313"/>
      <c r="G10" s="313"/>
      <c r="H10" s="313"/>
      <c r="I10" s="44">
        <v>6</v>
      </c>
      <c r="J10" s="46">
        <v>0</v>
      </c>
      <c r="K10" s="46">
        <v>0</v>
      </c>
    </row>
    <row r="11" spans="1:11" ht="12.75">
      <c r="A11" s="312" t="s">
        <v>286</v>
      </c>
      <c r="B11" s="313"/>
      <c r="C11" s="313"/>
      <c r="D11" s="313"/>
      <c r="E11" s="313"/>
      <c r="F11" s="313"/>
      <c r="G11" s="313"/>
      <c r="H11" s="313"/>
      <c r="I11" s="44">
        <v>7</v>
      </c>
      <c r="J11" s="46">
        <v>0</v>
      </c>
      <c r="K11" s="46">
        <v>0</v>
      </c>
    </row>
    <row r="12" spans="1:11" ht="12.75">
      <c r="A12" s="312" t="s">
        <v>287</v>
      </c>
      <c r="B12" s="313"/>
      <c r="C12" s="313"/>
      <c r="D12" s="313"/>
      <c r="E12" s="313"/>
      <c r="F12" s="313"/>
      <c r="G12" s="313"/>
      <c r="H12" s="313"/>
      <c r="I12" s="44">
        <v>8</v>
      </c>
      <c r="J12" s="46">
        <v>-186608</v>
      </c>
      <c r="K12" s="46">
        <f>-200000+13392</f>
        <v>-186608</v>
      </c>
    </row>
    <row r="13" spans="1:11" ht="12.75">
      <c r="A13" s="312" t="s">
        <v>288</v>
      </c>
      <c r="B13" s="313"/>
      <c r="C13" s="313"/>
      <c r="D13" s="313"/>
      <c r="E13" s="313"/>
      <c r="F13" s="313"/>
      <c r="G13" s="313"/>
      <c r="H13" s="313"/>
      <c r="I13" s="44">
        <v>9</v>
      </c>
      <c r="J13" s="46">
        <v>0</v>
      </c>
      <c r="K13" s="46">
        <v>0</v>
      </c>
    </row>
    <row r="14" spans="1:11" ht="12.75">
      <c r="A14" s="314" t="s">
        <v>289</v>
      </c>
      <c r="B14" s="315"/>
      <c r="C14" s="315"/>
      <c r="D14" s="315"/>
      <c r="E14" s="315"/>
      <c r="F14" s="315"/>
      <c r="G14" s="315"/>
      <c r="H14" s="315"/>
      <c r="I14" s="44">
        <v>10</v>
      </c>
      <c r="J14" s="125">
        <f>SUM(J5:J13)</f>
        <v>195844940</v>
      </c>
      <c r="K14" s="125">
        <f>SUM(K5:K13)</f>
        <v>195747362</v>
      </c>
    </row>
    <row r="15" spans="1:11" ht="12.75">
      <c r="A15" s="312" t="s">
        <v>290</v>
      </c>
      <c r="B15" s="313"/>
      <c r="C15" s="313"/>
      <c r="D15" s="313"/>
      <c r="E15" s="313"/>
      <c r="F15" s="313"/>
      <c r="G15" s="313"/>
      <c r="H15" s="313"/>
      <c r="I15" s="44">
        <v>11</v>
      </c>
      <c r="J15" s="46">
        <v>0</v>
      </c>
      <c r="K15" s="46">
        <v>0</v>
      </c>
    </row>
    <row r="16" spans="1:11" ht="12.75">
      <c r="A16" s="312" t="s">
        <v>291</v>
      </c>
      <c r="B16" s="313"/>
      <c r="C16" s="313"/>
      <c r="D16" s="313"/>
      <c r="E16" s="313"/>
      <c r="F16" s="313"/>
      <c r="G16" s="313"/>
      <c r="H16" s="313"/>
      <c r="I16" s="44">
        <v>12</v>
      </c>
      <c r="J16" s="46">
        <v>0</v>
      </c>
      <c r="K16" s="46">
        <v>0</v>
      </c>
    </row>
    <row r="17" spans="1:11" ht="12.75">
      <c r="A17" s="312" t="s">
        <v>292</v>
      </c>
      <c r="B17" s="313"/>
      <c r="C17" s="313"/>
      <c r="D17" s="313"/>
      <c r="E17" s="313"/>
      <c r="F17" s="313"/>
      <c r="G17" s="313"/>
      <c r="H17" s="313"/>
      <c r="I17" s="44">
        <v>13</v>
      </c>
      <c r="J17" s="46">
        <v>0</v>
      </c>
      <c r="K17" s="46">
        <v>0</v>
      </c>
    </row>
    <row r="18" spans="1:11" ht="12.75">
      <c r="A18" s="312" t="s">
        <v>293</v>
      </c>
      <c r="B18" s="313"/>
      <c r="C18" s="313"/>
      <c r="D18" s="313"/>
      <c r="E18" s="313"/>
      <c r="F18" s="313"/>
      <c r="G18" s="313"/>
      <c r="H18" s="313"/>
      <c r="I18" s="44">
        <v>14</v>
      </c>
      <c r="J18" s="46">
        <v>0</v>
      </c>
      <c r="K18" s="46">
        <v>0</v>
      </c>
    </row>
    <row r="19" spans="1:11" ht="12.75">
      <c r="A19" s="312" t="s">
        <v>294</v>
      </c>
      <c r="B19" s="313"/>
      <c r="C19" s="313"/>
      <c r="D19" s="313"/>
      <c r="E19" s="313"/>
      <c r="F19" s="313"/>
      <c r="G19" s="313"/>
      <c r="H19" s="313"/>
      <c r="I19" s="44">
        <v>15</v>
      </c>
      <c r="J19" s="46">
        <v>0</v>
      </c>
      <c r="K19" s="46">
        <v>0</v>
      </c>
    </row>
    <row r="20" spans="1:11" ht="12.75">
      <c r="A20" s="312" t="s">
        <v>295</v>
      </c>
      <c r="B20" s="313"/>
      <c r="C20" s="313"/>
      <c r="D20" s="313"/>
      <c r="E20" s="313"/>
      <c r="F20" s="313"/>
      <c r="G20" s="313"/>
      <c r="H20" s="313"/>
      <c r="I20" s="44">
        <v>16</v>
      </c>
      <c r="J20" s="46">
        <v>0</v>
      </c>
      <c r="K20" s="46">
        <v>0</v>
      </c>
    </row>
    <row r="21" spans="1:11" ht="12.75">
      <c r="A21" s="314" t="s">
        <v>296</v>
      </c>
      <c r="B21" s="315"/>
      <c r="C21" s="315"/>
      <c r="D21" s="315"/>
      <c r="E21" s="315"/>
      <c r="F21" s="315"/>
      <c r="G21" s="315"/>
      <c r="H21" s="315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297</v>
      </c>
      <c r="B23" s="317"/>
      <c r="C23" s="317"/>
      <c r="D23" s="317"/>
      <c r="E23" s="317"/>
      <c r="F23" s="317"/>
      <c r="G23" s="317"/>
      <c r="H23" s="317"/>
      <c r="I23" s="47">
        <v>18</v>
      </c>
      <c r="J23" s="45"/>
      <c r="K23" s="45"/>
    </row>
    <row r="24" spans="1:11" ht="17.25" customHeight="1">
      <c r="A24" s="318" t="s">
        <v>298</v>
      </c>
      <c r="B24" s="319"/>
      <c r="C24" s="319"/>
      <c r="D24" s="319"/>
      <c r="E24" s="319"/>
      <c r="F24" s="319"/>
      <c r="G24" s="319"/>
      <c r="H24" s="319"/>
      <c r="I24" s="48">
        <v>19</v>
      </c>
      <c r="J24" s="77"/>
      <c r="K24" s="77"/>
    </row>
    <row r="25" spans="1:11" ht="30" customHeight="1">
      <c r="A25" s="320" t="s">
        <v>299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8" t="s">
        <v>276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9" t="s">
        <v>311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2014-04-30T11:38:24Z</cp:lastPrinted>
  <dcterms:created xsi:type="dcterms:W3CDTF">2008-10-17T11:51:54Z</dcterms:created>
  <dcterms:modified xsi:type="dcterms:W3CDTF">2014-04-30T11:38:45Z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