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<sst xmlns="http://schemas.openxmlformats.org/spreadsheetml/2006/main" count="396" uniqueCount="347">
  <si>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</si>
  <si>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</si>
  <si>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</si>
  <si>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</si>
  <si>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</si>
  <si>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</si>
  <si>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</si>
  <si>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</si>
  <si>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</si>
  <si>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</si>
  <si>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</si>
  <si>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</si>
  <si>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</si>
  <si>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</si>
  <si>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</si>
  <si>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</si>
  <si>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</si>
  <si>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</si>
  <si>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</si>
  <si>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</si>
  <si>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</si>
  <si>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</si>
  <si>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</si>
  <si>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</si>
  <si>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</si>
  <si>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</si>
  <si>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</si>
  <si>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</si>
  <si>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</si>
  <si>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</si>
  <si>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</si>
  <si>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</si>
  <si>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</si>
  <si>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</si>
  <si>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</si>
  <si>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</si>
  <si>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</si>
  <si>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</si>
  <si>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</si>
  <si>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</si>
  <si>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</si>
  <si>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</si>
  <si>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</si>
  <si>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</si>
  <si>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</si>
  <si>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</si>
  <si>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</si>
  <si>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</si>
  <si>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</si>
  <si>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</si>
  <si>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</si>
  <si>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</si>
  <si>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</si>
  <si>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</si>
  <si>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</si>
  <si>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</si>
  <si>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</si>
  <si>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</si>
  <si>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</si>
  <si>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</si>
  <si>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</si>
  <si>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</si>
  <si>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</si>
  <si>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</si>
  <si>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</si>
  <si>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</si>
  <si>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</si>
  <si>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</si>
  <si>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</si>
  <si>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</si>
  <si>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</si>
  <si>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</si>
  <si>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</si>
  <si>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</si>
  <si>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</si>
  <si>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</si>
  <si>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</si>
  <si>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</si>
  <si>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</si>
  <si>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</si>
  <si>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</si>
  <si>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</si>
  <si>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</si>
  <si>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</si>
  <si>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</si>
  <si>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</si>
  <si>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</si>
  <si>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</si>
  <si>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</si>
  <si>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</si>
  <si>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</si>
  <si>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</si>
  <si>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</si>
  <si>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</si>
  <si>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</si>
  <si>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</si>
  <si>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</si>
  <si>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</si>
  <si>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</si>
  <si>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</si>
  <si>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</si>
  <si>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</si>
  <si>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</si>
  <si>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</si>
  <si>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</si>
  <si>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</si>
  <si>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</si>
  <si>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</si>
  <si>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</si>
  <si>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</si>
  <si>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</si>
  <si>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</si>
  <si>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</si>
  <si>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</si>
  <si>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</si>
  <si>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</si>
  <si>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</si>
  <si>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</si>
  <si>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</si>
  <si>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</si>
  <si>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</si>
  <si>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</si>
  <si>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</si>
  <si>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</si>
  <si>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</si>
  <si>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</si>
  <si>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</si>
  <si>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</si>
  <si>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</si>
  <si>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</si>
  <si>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</si>
  <si>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</si>
  <si>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</si>
  <si>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</si>
  <si>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</si>
  <si>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</si>
  <si>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</si>
  <si>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</si>
  <si>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</si>
  <si>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</si>
  <si>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</si>
  <si>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</si>
  <si>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</si>
  <si>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</si>
  <si>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</si>
  <si>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</si>
  <si>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</si>
  <si>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</si>
  <si>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</si>
  <si>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</si>
  <si>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</si>
  <si>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</si>
  <si>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</si>
  <si>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</si>
  <si>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</si>
  <si>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</si>
  <si>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</si>
  <si>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</si>
  <si>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</si>
  <si>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</si>
  <si>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</si>
  <si>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</si>
  <si>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</si>
  <si>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</si>
  <si>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</si>
  <si>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</si>
  <si>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</si>
  <si>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</si>
  <si>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</si>
  <si>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</si>
  <si>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</si>
  <si>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</si>
  <si>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</si>
  <si>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</si>
  <si>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</si>
  <si>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</si>
  <si>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</si>
  <si>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</si>
  <si>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</si>
  <si>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</si>
  <si>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</si>
  <si>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</si>
  <si>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</si>
  <si>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</si>
  <si>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</si>
  <si>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</si>
  <si>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</si>
  <si>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</si>
  <si>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</si>
  <si>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</si>
  <si>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</si>
  <si>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</si>
  <si>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</si>
  <si>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</si>
  <si>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</si>
  <si>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</si>
  <si>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</si>
  <si>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</si>
  <si>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</si>
  <si>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</si>
  <si>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</si>
  <si>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</si>
  <si>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</si>
  <si>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</si>
  <si>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</si>
  <si>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</si>
  <si>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</si>
  <si>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</si>
  <si>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</si>
  <si>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</si>
  <si>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</si>
  <si>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</si>
  <si>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</si>
  <si>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</si>
  <si>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</si>
  <si>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</si>
  <si>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</si>
  <si>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</si>
  <si>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</si>
  <si>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</si>
  <si>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</si>
  <si>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</si>
  <si>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</si>
  <si>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</si>
  <si>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</si>
  <si>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</si>
  <si>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</si>
  <si>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</si>
  <si>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</si>
  <si>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</si>
  <si>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</si>
  <si>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</si>
  <si>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</si>
  <si>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</si>
  <si>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</si>
  <si>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</si>
  <si>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</si>
  <si>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</si>
  <si>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</si>
  <si>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</si>
  <si>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</si>
  <si>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</si>
  <si>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</si>
  <si>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</si>
  <si>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</si>
  <si>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</si>
  <si>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</si>
  <si>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</si>
  <si>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</si>
  <si>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</si>
  <si>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</si>
  <si>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</si>
  <si>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</si>
  <si>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</si>
  <si>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</si>
  <si>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</si>
  <si>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</si>
  <si>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</si>
  <si>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</si>
  <si>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</si>
  <si>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</si>
  <si>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</si>
  <si>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</si>
  <si>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</si>
  <si>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</si>
  <si>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</si>
  <si>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</si>
  <si>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</si>
  <si>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</si>
  <si>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</si>
  <si>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</si>
  <si>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</si>
  <si>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</si>
  <si>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</si>
  <si>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</si>
  <si>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</si>
  <si>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</si>
  <si>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</si>
  <si>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</si>
  <si>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</si>
  <si>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</si>
  <si>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</si>
  <si>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</si>
  <si>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</si>
  <si>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</si>
  <si>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</si>
  <si>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</si>
  <si>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</si>
  <si>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</si>
  <si>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</si>
  <si>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</si>
  <si>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</si>
  <si>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</si>
  <si>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</si>
  <si>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</si>
  <si>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</si>
  <si>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</si>
  <si>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</si>
  <si>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</si>
  <si>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</si>
  <si>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</si>
  <si>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</si>
  <si>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</si>
  <si>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</si>
  <si>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</si>
  <si>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</si>
  <si>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</si>
  <si>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</si>
  <si>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</si>
  <si>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</si>
  <si>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</si>
  <si>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</si>
  <si>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</si>
  <si>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</si>
  <si>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</si>
  <si>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</si>
  <si>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</si>
  <si>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</si>
  <si>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</si>
  <si>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</si>
  <si>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</si>
  <si>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</si>
  <si>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</si>
  <si>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</si>
  <si>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</si>
  <si>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</si>
  <si>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</si>
  <si>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</si>
  <si>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</si>
  <si>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</si>
  <si>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</si>
  <si>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</si>
  <si>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</si>
  <si>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</si>
  <si>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</si>
  <si>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</si>
  <si>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</si>
  <si>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</si>
  <si>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</si>
  <si>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</si>
  <si>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</si>
  <si>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</si>
  <si>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</si>
  <si>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</si>
  <si>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30.06.2013.</t>
  </si>
  <si>
    <t>u razdoblju   01.01.2013.  do   30.06.2013.</t>
  </si>
  <si>
    <t>u razdoblju  01.01.2013. do  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</si>
</sst>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42" xfId="0" applyFont="1" applyFill="1" applyBorder="1" applyAlignment="1" applyProtection="1">
      <alignment horizontal="right" vertical="center" wrapText="1"/>
      <protection hidden="1"/>
    </xf>
    <xf numFmtId="0" fontId="19" fillId="33" borderId="43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H30" sqref="H30:I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244</v>
      </c>
      <c r="B1" s="154"/>
      <c r="C1" s="154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1" t="s">
        <v>245</v>
      </c>
      <c r="B2" s="192"/>
      <c r="C2" s="192"/>
      <c r="D2" s="193"/>
      <c r="E2" s="117" t="s">
        <v>319</v>
      </c>
      <c r="F2" s="12"/>
      <c r="G2" s="13" t="s">
        <v>246</v>
      </c>
      <c r="H2" s="117">
        <v>41455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94" t="s">
        <v>313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4" t="s">
        <v>247</v>
      </c>
      <c r="B6" s="145"/>
      <c r="C6" s="159" t="s">
        <v>320</v>
      </c>
      <c r="D6" s="16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7" t="s">
        <v>248</v>
      </c>
      <c r="B8" s="198"/>
      <c r="C8" s="159" t="s">
        <v>321</v>
      </c>
      <c r="D8" s="16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9" t="s">
        <v>249</v>
      </c>
      <c r="B10" s="189"/>
      <c r="C10" s="159" t="s">
        <v>322</v>
      </c>
      <c r="D10" s="16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4" t="s">
        <v>250</v>
      </c>
      <c r="B12" s="145"/>
      <c r="C12" s="161" t="s">
        <v>323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4" t="s">
        <v>251</v>
      </c>
      <c r="B14" s="145"/>
      <c r="C14" s="187">
        <v>51000</v>
      </c>
      <c r="D14" s="188"/>
      <c r="E14" s="24"/>
      <c r="F14" s="161" t="s">
        <v>324</v>
      </c>
      <c r="G14" s="186"/>
      <c r="H14" s="186"/>
      <c r="I14" s="14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4" t="s">
        <v>252</v>
      </c>
      <c r="B16" s="145"/>
      <c r="C16" s="161" t="s">
        <v>325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4" t="s">
        <v>253</v>
      </c>
      <c r="B18" s="145"/>
      <c r="C18" s="182" t="s">
        <v>326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4" t="s">
        <v>254</v>
      </c>
      <c r="B20" s="145"/>
      <c r="C20" s="182" t="s">
        <v>327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4" t="s">
        <v>255</v>
      </c>
      <c r="B22" s="145"/>
      <c r="C22" s="118">
        <v>373</v>
      </c>
      <c r="D22" s="161"/>
      <c r="E22" s="172"/>
      <c r="F22" s="173"/>
      <c r="G22" s="144"/>
      <c r="H22" s="18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4" t="s">
        <v>256</v>
      </c>
      <c r="B24" s="145"/>
      <c r="C24" s="118">
        <v>8</v>
      </c>
      <c r="D24" s="161"/>
      <c r="E24" s="172"/>
      <c r="F24" s="172"/>
      <c r="G24" s="173"/>
      <c r="H24" s="51" t="s">
        <v>257</v>
      </c>
      <c r="I24" s="119">
        <v>513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4" t="s">
        <v>258</v>
      </c>
      <c r="B26" s="145"/>
      <c r="C26" s="120" t="s">
        <v>328</v>
      </c>
      <c r="D26" s="25"/>
      <c r="E26" s="33"/>
      <c r="F26" s="24"/>
      <c r="G26" s="174" t="s">
        <v>259</v>
      </c>
      <c r="H26" s="145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5" t="s">
        <v>260</v>
      </c>
      <c r="B28" s="176"/>
      <c r="C28" s="177"/>
      <c r="D28" s="177"/>
      <c r="E28" s="178" t="s">
        <v>261</v>
      </c>
      <c r="F28" s="179"/>
      <c r="G28" s="179"/>
      <c r="H28" s="180" t="s">
        <v>262</v>
      </c>
      <c r="I28" s="18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1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2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263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39" t="s">
        <v>264</v>
      </c>
      <c r="B46" s="140"/>
      <c r="C46" s="161" t="s">
        <v>329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9" t="s">
        <v>266</v>
      </c>
      <c r="B48" s="140"/>
      <c r="C48" s="146" t="s">
        <v>330</v>
      </c>
      <c r="D48" s="142"/>
      <c r="E48" s="143"/>
      <c r="F48" s="16"/>
      <c r="G48" s="51" t="s">
        <v>267</v>
      </c>
      <c r="H48" s="146" t="s">
        <v>331</v>
      </c>
      <c r="I48" s="14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9" t="s">
        <v>253</v>
      </c>
      <c r="B50" s="140"/>
      <c r="C50" s="141" t="s">
        <v>332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4" t="s">
        <v>268</v>
      </c>
      <c r="B52" s="145"/>
      <c r="C52" s="146" t="s">
        <v>333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5"/>
      <c r="B53" s="20"/>
      <c r="C53" s="155" t="s">
        <v>269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8" t="s">
        <v>270</v>
      </c>
      <c r="C55" s="149"/>
      <c r="D55" s="149"/>
      <c r="E55" s="149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0" t="s">
        <v>302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5"/>
      <c r="B57" s="150" t="s">
        <v>303</v>
      </c>
      <c r="C57" s="151"/>
      <c r="D57" s="151"/>
      <c r="E57" s="151"/>
      <c r="F57" s="151"/>
      <c r="G57" s="151"/>
      <c r="H57" s="151"/>
      <c r="I57" s="107"/>
      <c r="J57" s="10"/>
      <c r="K57" s="10"/>
      <c r="L57" s="10"/>
    </row>
    <row r="58" spans="1:12" ht="12.75">
      <c r="A58" s="105"/>
      <c r="B58" s="150" t="s">
        <v>304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5"/>
      <c r="B59" s="150" t="s">
        <v>305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56" t="s">
        <v>273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7"/>
      <c r="H63" s="138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67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11.28125" style="130" customWidth="1"/>
    <col min="11" max="11" width="12.140625" style="131" customWidth="1"/>
    <col min="12" max="16384" width="9.140625" style="52" customWidth="1"/>
  </cols>
  <sheetData>
    <row r="1" spans="1:11" ht="12.75" customHeight="1">
      <c r="A1" s="209" t="s">
        <v>149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 customHeight="1">
      <c r="A2" s="212" t="s">
        <v>344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2.75">
      <c r="A3" s="215" t="s">
        <v>342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2.5">
      <c r="A4" s="218" t="s">
        <v>55</v>
      </c>
      <c r="B4" s="219"/>
      <c r="C4" s="219"/>
      <c r="D4" s="219"/>
      <c r="E4" s="219"/>
      <c r="F4" s="219"/>
      <c r="G4" s="219"/>
      <c r="H4" s="220"/>
      <c r="I4" s="57" t="s">
        <v>274</v>
      </c>
      <c r="J4" s="58" t="s">
        <v>146</v>
      </c>
      <c r="K4" s="59" t="s">
        <v>316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3.5" thickBot="1">
      <c r="A6" s="200" t="s">
        <v>339</v>
      </c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56</v>
      </c>
      <c r="B7" s="204"/>
      <c r="C7" s="204"/>
      <c r="D7" s="204"/>
      <c r="E7" s="204"/>
      <c r="F7" s="204"/>
      <c r="G7" s="204"/>
      <c r="H7" s="205"/>
      <c r="I7" s="3">
        <v>1</v>
      </c>
      <c r="J7" s="133"/>
      <c r="K7" s="133"/>
    </row>
    <row r="8" spans="1:11" ht="12.75">
      <c r="A8" s="206" t="s">
        <v>12</v>
      </c>
      <c r="B8" s="207"/>
      <c r="C8" s="207"/>
      <c r="D8" s="207"/>
      <c r="E8" s="207"/>
      <c r="F8" s="207"/>
      <c r="G8" s="207"/>
      <c r="H8" s="208"/>
      <c r="I8" s="1">
        <v>2</v>
      </c>
      <c r="J8" s="125">
        <f>J9+J16+J26+J35+J39</f>
        <v>254396163</v>
      </c>
      <c r="K8" s="125">
        <f>K9+K16+K26+K35+K39</f>
        <v>263942899</v>
      </c>
    </row>
    <row r="9" spans="1:11" s="127" customFormat="1" ht="12.75">
      <c r="A9" s="206" t="s">
        <v>201</v>
      </c>
      <c r="B9" s="207"/>
      <c r="C9" s="207"/>
      <c r="D9" s="207"/>
      <c r="E9" s="207"/>
      <c r="F9" s="207"/>
      <c r="G9" s="207"/>
      <c r="H9" s="208"/>
      <c r="I9" s="1">
        <v>3</v>
      </c>
      <c r="J9" s="125">
        <f>SUM(J10:J15)</f>
        <v>4045987</v>
      </c>
      <c r="K9" s="125">
        <f>SUM(K10:K15)</f>
        <v>3815938</v>
      </c>
    </row>
    <row r="10" spans="1:11" ht="12.75">
      <c r="A10" s="221" t="s">
        <v>108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</row>
    <row r="11" spans="1:11" ht="12.75">
      <c r="A11" s="221" t="s">
        <v>13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4045987</v>
      </c>
      <c r="K11" s="7">
        <v>3815938</v>
      </c>
    </row>
    <row r="12" spans="1:11" ht="12.75">
      <c r="A12" s="221" t="s">
        <v>109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</row>
    <row r="13" spans="1:11" ht="12.75">
      <c r="A13" s="221" t="s">
        <v>204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205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0</v>
      </c>
      <c r="K14" s="7">
        <v>0</v>
      </c>
    </row>
    <row r="15" spans="1:11" ht="12.75">
      <c r="A15" s="221" t="s">
        <v>206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s="127" customFormat="1" ht="12.75">
      <c r="A16" s="206" t="s">
        <v>202</v>
      </c>
      <c r="B16" s="207"/>
      <c r="C16" s="207"/>
      <c r="D16" s="207"/>
      <c r="E16" s="207"/>
      <c r="F16" s="207"/>
      <c r="G16" s="207"/>
      <c r="H16" s="208"/>
      <c r="I16" s="1">
        <v>10</v>
      </c>
      <c r="J16" s="125">
        <f>SUM(J17:J25)</f>
        <v>229378490</v>
      </c>
      <c r="K16" s="125">
        <f>SUM(K17:K25)</f>
        <v>239250298</v>
      </c>
    </row>
    <row r="17" spans="1:11" ht="12.75">
      <c r="A17" s="221" t="s">
        <v>207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5545687</v>
      </c>
      <c r="K17" s="7">
        <v>5545687</v>
      </c>
    </row>
    <row r="18" spans="1:11" ht="12.75">
      <c r="A18" s="221" t="s">
        <v>243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3052438</v>
      </c>
      <c r="K18" s="7">
        <v>3048086</v>
      </c>
    </row>
    <row r="19" spans="1:11" ht="12.75">
      <c r="A19" s="221" t="s">
        <v>208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181930586</v>
      </c>
      <c r="K19" s="7">
        <v>187727132</v>
      </c>
    </row>
    <row r="20" spans="1:11" ht="12.75">
      <c r="A20" s="221" t="s">
        <v>23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7855582</v>
      </c>
      <c r="K20" s="7">
        <v>7169677</v>
      </c>
    </row>
    <row r="21" spans="1:11" ht="12.75">
      <c r="A21" s="221" t="s">
        <v>24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68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14134125</v>
      </c>
      <c r="K22" s="7">
        <v>10550984</v>
      </c>
    </row>
    <row r="23" spans="1:11" ht="12.75">
      <c r="A23" s="221" t="s">
        <v>69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16860072</v>
      </c>
      <c r="K23" s="7">
        <v>25208732</v>
      </c>
    </row>
    <row r="24" spans="1:11" ht="12.75">
      <c r="A24" s="221" t="s">
        <v>70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0</v>
      </c>
      <c r="K24" s="7">
        <v>0</v>
      </c>
    </row>
    <row r="25" spans="1:11" ht="12.75">
      <c r="A25" s="221" t="s">
        <v>71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0</v>
      </c>
      <c r="K25" s="7">
        <v>0</v>
      </c>
    </row>
    <row r="26" spans="1:11" s="127" customFormat="1" ht="12.75">
      <c r="A26" s="206" t="s">
        <v>186</v>
      </c>
      <c r="B26" s="207"/>
      <c r="C26" s="207"/>
      <c r="D26" s="207"/>
      <c r="E26" s="207"/>
      <c r="F26" s="207"/>
      <c r="G26" s="207"/>
      <c r="H26" s="208"/>
      <c r="I26" s="1">
        <v>20</v>
      </c>
      <c r="J26" s="125">
        <f>SUM(J27:J34)</f>
        <v>20946686</v>
      </c>
      <c r="K26" s="125">
        <f>SUM(K27:K34)</f>
        <v>20851663</v>
      </c>
    </row>
    <row r="27" spans="1:11" ht="12.75">
      <c r="A27" s="221" t="s">
        <v>72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1451719</v>
      </c>
      <c r="K27" s="7">
        <v>1451719</v>
      </c>
    </row>
    <row r="28" spans="1:11" ht="12.75">
      <c r="A28" s="221" t="s">
        <v>73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ht="12.75">
      <c r="A29" s="221" t="s">
        <v>74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325000</v>
      </c>
      <c r="K29" s="7">
        <v>325000</v>
      </c>
    </row>
    <row r="30" spans="1:11" ht="12.75">
      <c r="A30" s="221" t="s">
        <v>79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80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81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59506</v>
      </c>
      <c r="K32" s="7">
        <v>58763</v>
      </c>
    </row>
    <row r="33" spans="1:11" ht="12.75">
      <c r="A33" s="221" t="s">
        <v>75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19110461</v>
      </c>
      <c r="K33" s="7">
        <v>19016181</v>
      </c>
    </row>
    <row r="34" spans="1:11" ht="12.75">
      <c r="A34" s="221" t="s">
        <v>179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s="127" customFormat="1" ht="12.75">
      <c r="A35" s="206" t="s">
        <v>180</v>
      </c>
      <c r="B35" s="207"/>
      <c r="C35" s="207"/>
      <c r="D35" s="207"/>
      <c r="E35" s="207"/>
      <c r="F35" s="207"/>
      <c r="G35" s="207"/>
      <c r="H35" s="208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1" t="s">
        <v>76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77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0</v>
      </c>
      <c r="K37" s="7">
        <v>0</v>
      </c>
    </row>
    <row r="38" spans="1:11" ht="12.75">
      <c r="A38" s="221" t="s">
        <v>78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s="127" customFormat="1" ht="12.75">
      <c r="A39" s="206" t="s">
        <v>181</v>
      </c>
      <c r="B39" s="207"/>
      <c r="C39" s="207"/>
      <c r="D39" s="207"/>
      <c r="E39" s="207"/>
      <c r="F39" s="207"/>
      <c r="G39" s="207"/>
      <c r="H39" s="208"/>
      <c r="I39" s="1">
        <v>33</v>
      </c>
      <c r="J39" s="126">
        <v>25000</v>
      </c>
      <c r="K39" s="126">
        <v>25000</v>
      </c>
    </row>
    <row r="40" spans="1:11" ht="12.75">
      <c r="A40" s="206" t="s">
        <v>236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5">
        <f>J41+J49+J56+J64</f>
        <v>100756490</v>
      </c>
      <c r="K40" s="125">
        <f>K41+K49+K56+K64</f>
        <v>120955183</v>
      </c>
    </row>
    <row r="41" spans="1:11" ht="12.75">
      <c r="A41" s="221" t="s">
        <v>96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5">
        <f>SUM(J42:J48)</f>
        <v>23770054</v>
      </c>
      <c r="K41" s="125">
        <f>SUM(K42:K48)</f>
        <v>36739965</v>
      </c>
    </row>
    <row r="42" spans="1:11" ht="12.75">
      <c r="A42" s="221" t="s">
        <v>113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20043282</v>
      </c>
      <c r="K42" s="7">
        <v>18577772</v>
      </c>
    </row>
    <row r="43" spans="1:11" ht="12.75">
      <c r="A43" s="221" t="s">
        <v>114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3726772</v>
      </c>
      <c r="K43" s="7">
        <v>18162193</v>
      </c>
    </row>
    <row r="44" spans="1:11" ht="12.75">
      <c r="A44" s="221" t="s">
        <v>82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0</v>
      </c>
      <c r="K44" s="7">
        <v>0</v>
      </c>
    </row>
    <row r="45" spans="1:11" ht="12.75">
      <c r="A45" s="221" t="s">
        <v>83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0</v>
      </c>
      <c r="K45" s="7">
        <v>0</v>
      </c>
    </row>
    <row r="46" spans="1:11" ht="12.75">
      <c r="A46" s="221" t="s">
        <v>84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0</v>
      </c>
      <c r="K46" s="7">
        <v>0</v>
      </c>
    </row>
    <row r="47" spans="1:11" ht="12.75">
      <c r="A47" s="221" t="s">
        <v>85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86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97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5">
        <f>SUM(J50:J55)</f>
        <v>42941581</v>
      </c>
      <c r="K49" s="125">
        <f>SUM(K50:K55)</f>
        <v>59843763</v>
      </c>
    </row>
    <row r="50" spans="1:11" ht="12.75">
      <c r="A50" s="221" t="s">
        <v>196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92460</v>
      </c>
      <c r="K50" s="7">
        <v>114452</v>
      </c>
    </row>
    <row r="51" spans="1:11" ht="12.75">
      <c r="A51" s="221" t="s">
        <v>197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31553308</v>
      </c>
      <c r="K51" s="7">
        <v>43205798</v>
      </c>
    </row>
    <row r="52" spans="1:11" ht="12.75">
      <c r="A52" s="221" t="s">
        <v>198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0</v>
      </c>
      <c r="K52" s="7">
        <v>0</v>
      </c>
    </row>
    <row r="53" spans="1:11" ht="12.75">
      <c r="A53" s="221" t="s">
        <v>199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0</v>
      </c>
      <c r="K53" s="7">
        <v>30986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10500569</v>
      </c>
      <c r="K54" s="7">
        <v>10551360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795244</v>
      </c>
      <c r="K55" s="7">
        <v>5941167</v>
      </c>
    </row>
    <row r="56" spans="1:11" ht="12.75">
      <c r="A56" s="221" t="s">
        <v>98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5">
        <f>SUM(J57:J63)</f>
        <v>12706574</v>
      </c>
      <c r="K56" s="125">
        <f>SUM(K57:K63)</f>
        <v>4564145</v>
      </c>
    </row>
    <row r="57" spans="1:11" ht="12.75">
      <c r="A57" s="221" t="s">
        <v>72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73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ht="12.75">
      <c r="A59" s="221" t="s">
        <v>238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79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80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0</v>
      </c>
      <c r="K61" s="7">
        <v>0</v>
      </c>
    </row>
    <row r="62" spans="1:11" ht="12.75">
      <c r="A62" s="221" t="s">
        <v>81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12706574</v>
      </c>
      <c r="K62" s="7">
        <v>4564145</v>
      </c>
    </row>
    <row r="63" spans="1:11" ht="12.75">
      <c r="A63" s="221" t="s">
        <v>42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>
      <c r="A64" s="221" t="s">
        <v>203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21338281</v>
      </c>
      <c r="K64" s="7">
        <v>19807310</v>
      </c>
    </row>
    <row r="65" spans="1:11" ht="12.75">
      <c r="A65" s="206" t="s">
        <v>52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42709</v>
      </c>
      <c r="K65" s="7">
        <v>3385062</v>
      </c>
    </row>
    <row r="66" spans="1:11" ht="12.75">
      <c r="A66" s="206" t="s">
        <v>237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5">
        <f>J7+J8+J40+J65</f>
        <v>355195362</v>
      </c>
      <c r="K66" s="125">
        <f>K7+K8+K40+K65</f>
        <v>388283144</v>
      </c>
    </row>
    <row r="67" spans="1:11" ht="12.75">
      <c r="A67" s="224" t="s">
        <v>87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0</v>
      </c>
      <c r="K67" s="8">
        <v>0</v>
      </c>
    </row>
    <row r="68" spans="1:11" ht="13.5" thickBot="1">
      <c r="A68" s="200" t="s">
        <v>54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3" t="s">
        <v>187</v>
      </c>
      <c r="B69" s="204"/>
      <c r="C69" s="204"/>
      <c r="D69" s="204"/>
      <c r="E69" s="204"/>
      <c r="F69" s="204"/>
      <c r="G69" s="204"/>
      <c r="H69" s="205"/>
      <c r="I69" s="3">
        <v>62</v>
      </c>
      <c r="J69" s="132">
        <f>J70+J71+J72+J78+J79+J82+J85</f>
        <v>192676814</v>
      </c>
      <c r="K69" s="132">
        <f>K70+K71+K72+K78+K79+K82+K85</f>
        <v>190826238</v>
      </c>
    </row>
    <row r="70" spans="1:11" ht="12.75">
      <c r="A70" s="206" t="s">
        <v>137</v>
      </c>
      <c r="B70" s="207"/>
      <c r="C70" s="207"/>
      <c r="D70" s="207"/>
      <c r="E70" s="207"/>
      <c r="F70" s="207"/>
      <c r="G70" s="207"/>
      <c r="H70" s="208"/>
      <c r="I70" s="1">
        <v>63</v>
      </c>
      <c r="J70" s="126">
        <v>168132470</v>
      </c>
      <c r="K70" s="126">
        <v>168132470</v>
      </c>
    </row>
    <row r="71" spans="1:11" ht="12.75">
      <c r="A71" s="206" t="s">
        <v>138</v>
      </c>
      <c r="B71" s="207"/>
      <c r="C71" s="207"/>
      <c r="D71" s="207"/>
      <c r="E71" s="207"/>
      <c r="F71" s="207"/>
      <c r="G71" s="207"/>
      <c r="H71" s="208"/>
      <c r="I71" s="1">
        <v>64</v>
      </c>
      <c r="J71" s="126">
        <v>0</v>
      </c>
      <c r="K71" s="126">
        <v>0</v>
      </c>
    </row>
    <row r="72" spans="1:11" ht="12.75">
      <c r="A72" s="206" t="s">
        <v>139</v>
      </c>
      <c r="B72" s="207"/>
      <c r="C72" s="207"/>
      <c r="D72" s="207"/>
      <c r="E72" s="207"/>
      <c r="F72" s="207"/>
      <c r="G72" s="207"/>
      <c r="H72" s="208"/>
      <c r="I72" s="1">
        <v>65</v>
      </c>
      <c r="J72" s="125">
        <f>J73+J74-J75+J76+J77</f>
        <v>54202039</v>
      </c>
      <c r="K72" s="125">
        <f>K73+K74-K75+K76+K77</f>
        <v>24544344</v>
      </c>
    </row>
    <row r="73" spans="1:11" ht="12.75">
      <c r="A73" s="221" t="s">
        <v>140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7125782</v>
      </c>
      <c r="K73" s="7">
        <v>7125782</v>
      </c>
    </row>
    <row r="74" spans="1:11" ht="12.75">
      <c r="A74" s="221" t="s">
        <v>141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12540000</v>
      </c>
      <c r="K74" s="7">
        <v>12540000</v>
      </c>
    </row>
    <row r="75" spans="1:11" ht="12.75">
      <c r="A75" s="221" t="s">
        <v>129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8055772</v>
      </c>
      <c r="K75" s="7">
        <v>8055772</v>
      </c>
    </row>
    <row r="76" spans="1:11" ht="12.75">
      <c r="A76" s="221" t="s">
        <v>130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131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42592029</v>
      </c>
      <c r="K77" s="7">
        <v>12934334</v>
      </c>
    </row>
    <row r="78" spans="1:11" s="127" customFormat="1" ht="12.75">
      <c r="A78" s="206" t="s">
        <v>132</v>
      </c>
      <c r="B78" s="207"/>
      <c r="C78" s="207"/>
      <c r="D78" s="207"/>
      <c r="E78" s="207"/>
      <c r="F78" s="207"/>
      <c r="G78" s="207"/>
      <c r="H78" s="208"/>
      <c r="I78" s="1">
        <v>71</v>
      </c>
      <c r="J78" s="126">
        <v>0</v>
      </c>
      <c r="K78" s="126">
        <v>0</v>
      </c>
    </row>
    <row r="79" spans="1:11" s="127" customFormat="1" ht="12.75">
      <c r="A79" s="206" t="s">
        <v>234</v>
      </c>
      <c r="B79" s="207"/>
      <c r="C79" s="207"/>
      <c r="D79" s="207"/>
      <c r="E79" s="207"/>
      <c r="F79" s="207"/>
      <c r="G79" s="207"/>
      <c r="H79" s="208"/>
      <c r="I79" s="1">
        <v>72</v>
      </c>
      <c r="J79" s="125">
        <f>J80-J81</f>
        <v>0</v>
      </c>
      <c r="K79" s="125">
        <v>0</v>
      </c>
    </row>
    <row r="80" spans="1:11" ht="12.75">
      <c r="A80" s="229" t="s">
        <v>165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0</v>
      </c>
      <c r="K80" s="7">
        <v>0</v>
      </c>
    </row>
    <row r="81" spans="1:11" ht="12.75">
      <c r="A81" s="229" t="s">
        <v>166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0</v>
      </c>
    </row>
    <row r="82" spans="1:11" s="127" customFormat="1" ht="12.75">
      <c r="A82" s="206" t="s">
        <v>235</v>
      </c>
      <c r="B82" s="207"/>
      <c r="C82" s="207"/>
      <c r="D82" s="207"/>
      <c r="E82" s="207"/>
      <c r="F82" s="207"/>
      <c r="G82" s="207"/>
      <c r="H82" s="208"/>
      <c r="I82" s="1">
        <v>75</v>
      </c>
      <c r="J82" s="125">
        <f>J83-J84</f>
        <v>-29657695</v>
      </c>
      <c r="K82" s="125">
        <f>K83-K84</f>
        <v>-1850576</v>
      </c>
    </row>
    <row r="83" spans="1:11" ht="12.75">
      <c r="A83" s="229" t="s">
        <v>167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0</v>
      </c>
      <c r="K83" s="7">
        <v>0</v>
      </c>
    </row>
    <row r="84" spans="1:11" ht="12.75">
      <c r="A84" s="229" t="s">
        <v>168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29657695</v>
      </c>
      <c r="K84" s="7">
        <v>1850576</v>
      </c>
    </row>
    <row r="85" spans="1:11" ht="12.75">
      <c r="A85" s="221" t="s">
        <v>169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0</v>
      </c>
      <c r="K85" s="7">
        <v>0</v>
      </c>
    </row>
    <row r="86" spans="1:11" s="69" customFormat="1" ht="12.75">
      <c r="A86" s="206" t="s">
        <v>336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5">
        <f>SUM(J87:J89)</f>
        <v>2848919</v>
      </c>
      <c r="K86" s="125">
        <f>SUM(K87:K89)</f>
        <v>2336084</v>
      </c>
    </row>
    <row r="87" spans="1:11" ht="12.75">
      <c r="A87" s="221" t="s">
        <v>125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0</v>
      </c>
      <c r="K87" s="7">
        <v>0</v>
      </c>
    </row>
    <row r="88" spans="1:11" ht="12.75">
      <c r="A88" s="221" t="s">
        <v>126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127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2848919</v>
      </c>
      <c r="K89" s="7">
        <v>2336084</v>
      </c>
    </row>
    <row r="90" spans="1:11" s="127" customFormat="1" ht="12.75">
      <c r="A90" s="206" t="s">
        <v>335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5">
        <f>SUM(J91:J99)</f>
        <v>74374913</v>
      </c>
      <c r="K90" s="125">
        <f>SUM(K91:K99)</f>
        <v>74337133</v>
      </c>
    </row>
    <row r="91" spans="1:11" ht="12.75">
      <c r="A91" s="221" t="s">
        <v>128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239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70166188</v>
      </c>
      <c r="K93" s="7">
        <v>70163353</v>
      </c>
    </row>
    <row r="94" spans="1:11" ht="12.75">
      <c r="A94" s="221" t="s">
        <v>240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241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242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90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88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4208725</v>
      </c>
      <c r="K98" s="7">
        <v>4173780</v>
      </c>
    </row>
    <row r="99" spans="1:11" ht="12.75">
      <c r="A99" s="221" t="s">
        <v>89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0</v>
      </c>
      <c r="K99" s="7">
        <v>0</v>
      </c>
    </row>
    <row r="100" spans="1:11" ht="12.75">
      <c r="A100" s="206" t="s">
        <v>337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5">
        <f>SUM(J101:J112)</f>
        <v>81967930</v>
      </c>
      <c r="K100" s="125">
        <f>SUM(K101:K112)</f>
        <v>106636591</v>
      </c>
    </row>
    <row r="101" spans="1:11" ht="12.75">
      <c r="A101" s="221" t="s">
        <v>128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1686309</v>
      </c>
      <c r="K101" s="7">
        <v>2537276</v>
      </c>
    </row>
    <row r="102" spans="1:11" ht="12.75">
      <c r="A102" s="221" t="s">
        <v>239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0</v>
      </c>
      <c r="K102" s="7">
        <v>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13541153</v>
      </c>
      <c r="K103" s="7">
        <v>15861285</v>
      </c>
    </row>
    <row r="104" spans="1:11" ht="12.75">
      <c r="A104" s="221" t="s">
        <v>240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3622390</v>
      </c>
      <c r="K104" s="7">
        <v>11662075</v>
      </c>
    </row>
    <row r="105" spans="1:11" ht="12.75">
      <c r="A105" s="221" t="s">
        <v>241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54022567</v>
      </c>
      <c r="K105" s="7">
        <v>69763867</v>
      </c>
    </row>
    <row r="106" spans="1:11" ht="12.75">
      <c r="A106" s="221" t="s">
        <v>242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ht="12.75">
      <c r="A107" s="221" t="s">
        <v>90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91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3567583</v>
      </c>
      <c r="K108" s="7">
        <v>3264952</v>
      </c>
    </row>
    <row r="109" spans="1:11" ht="12.75">
      <c r="A109" s="221" t="s">
        <v>92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2286353</v>
      </c>
      <c r="K109" s="7">
        <v>1569287</v>
      </c>
    </row>
    <row r="110" spans="1:11" ht="12.75">
      <c r="A110" s="221" t="s">
        <v>95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0</v>
      </c>
      <c r="K110" s="7">
        <v>0</v>
      </c>
    </row>
    <row r="111" spans="1:11" ht="12.75">
      <c r="A111" s="221" t="s">
        <v>93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94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3241575</v>
      </c>
      <c r="K112" s="7">
        <v>1977849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6">
        <v>3326786</v>
      </c>
      <c r="K113" s="126">
        <v>14147098</v>
      </c>
    </row>
    <row r="114" spans="1:11" ht="12.75">
      <c r="A114" s="206" t="s">
        <v>21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5">
        <f>J69+J86+J90+J100+J113</f>
        <v>355195362</v>
      </c>
      <c r="K114" s="125">
        <f>K69+K86+K90+K100+K113</f>
        <v>388283144</v>
      </c>
    </row>
    <row r="115" spans="1:11" ht="12.75">
      <c r="A115" s="235" t="s">
        <v>53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38" t="s">
        <v>306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42" t="s">
        <v>182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9" t="s">
        <v>307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36" sqref="L36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09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12.75" customHeight="1">
      <c r="A2" s="267" t="s">
        <v>345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</row>
    <row r="3" spans="1:13" ht="16.5" customHeight="1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1:13" ht="23.25">
      <c r="A4" s="255" t="s">
        <v>55</v>
      </c>
      <c r="B4" s="255"/>
      <c r="C4" s="255"/>
      <c r="D4" s="255"/>
      <c r="E4" s="255"/>
      <c r="F4" s="255"/>
      <c r="G4" s="255"/>
      <c r="H4" s="255"/>
      <c r="I4" s="57" t="s">
        <v>275</v>
      </c>
      <c r="J4" s="256" t="s">
        <v>315</v>
      </c>
      <c r="K4" s="256"/>
      <c r="L4" s="256" t="s">
        <v>316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42" t="s">
        <v>22</v>
      </c>
      <c r="B7" s="243"/>
      <c r="C7" s="243"/>
      <c r="D7" s="243"/>
      <c r="E7" s="243"/>
      <c r="F7" s="243"/>
      <c r="G7" s="243"/>
      <c r="H7" s="257"/>
      <c r="I7" s="3">
        <v>111</v>
      </c>
      <c r="J7" s="128">
        <f>SUM(J8:J9)</f>
        <v>146068058</v>
      </c>
      <c r="K7" s="128">
        <f>SUM(K8:K9)</f>
        <v>63299631</v>
      </c>
      <c r="L7" s="128">
        <f>SUM(L8:L9)</f>
        <v>129634773</v>
      </c>
      <c r="M7" s="128">
        <f>SUM(M8:M9)</f>
        <v>69226694</v>
      </c>
    </row>
    <row r="8" spans="1:13" ht="12.75">
      <c r="A8" s="206" t="s">
        <v>148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136728712</v>
      </c>
      <c r="K8" s="7">
        <f>+J8-81049550</f>
        <v>55679162</v>
      </c>
      <c r="L8" s="7">
        <v>120479240</v>
      </c>
      <c r="M8" s="7">
        <f>+L8-56703655</f>
        <v>63775585</v>
      </c>
    </row>
    <row r="9" spans="1:13" ht="12.75">
      <c r="A9" s="206" t="s">
        <v>99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9339346</v>
      </c>
      <c r="K9" s="7">
        <f>+J9-1718877</f>
        <v>7620469</v>
      </c>
      <c r="L9" s="7">
        <v>9155533</v>
      </c>
      <c r="M9" s="7">
        <f>+L9-3704424</f>
        <v>5451109</v>
      </c>
    </row>
    <row r="10" spans="1:13" s="127" customFormat="1" ht="12.75">
      <c r="A10" s="206" t="s">
        <v>338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5">
        <f>J11+J12+J16+J20+J21+J22+J25+J26</f>
        <v>155179101</v>
      </c>
      <c r="K10" s="125">
        <f>K11+K12+K16+K20+K21+K22+K25+K26</f>
        <v>70081130</v>
      </c>
      <c r="L10" s="125">
        <f>L11+L12+L16+L20+L21+L22+L25+L26</f>
        <v>129618299</v>
      </c>
      <c r="M10" s="125">
        <f>M11+M12+M16+M20+M21+M22+M25+M26</f>
        <v>67745843</v>
      </c>
    </row>
    <row r="11" spans="1:13" ht="12.75">
      <c r="A11" s="206" t="s">
        <v>100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-2921347</v>
      </c>
      <c r="K11" s="7">
        <f>+J11-2235229</f>
        <v>-5156576</v>
      </c>
      <c r="L11" s="7">
        <v>-14435422</v>
      </c>
      <c r="M11" s="7">
        <f>+L11+3006276</f>
        <v>-11429146</v>
      </c>
    </row>
    <row r="12" spans="1:13" ht="12.75">
      <c r="A12" s="206" t="s">
        <v>18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5">
        <f>SUM(J13:J15)</f>
        <v>109477970</v>
      </c>
      <c r="K12" s="125">
        <f>SUM(K13:K15)</f>
        <v>50353083</v>
      </c>
      <c r="L12" s="125">
        <f>SUM(L13:L15)</f>
        <v>102509248</v>
      </c>
      <c r="M12" s="125">
        <f>SUM(M13:M15)</f>
        <v>57238535</v>
      </c>
    </row>
    <row r="13" spans="1:13" ht="12.75">
      <c r="A13" s="221" t="s">
        <v>142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41821912</v>
      </c>
      <c r="K13" s="7">
        <f>+J13-24337877</f>
        <v>17484035</v>
      </c>
      <c r="L13" s="7">
        <v>44762860</v>
      </c>
      <c r="M13" s="7">
        <f>+L13-20822661</f>
        <v>23940199</v>
      </c>
    </row>
    <row r="14" spans="1:13" ht="12.75">
      <c r="A14" s="221" t="s">
        <v>143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21" t="s">
        <v>57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67656058</v>
      </c>
      <c r="K15" s="7">
        <f>+J15-34787010</f>
        <v>32869048</v>
      </c>
      <c r="L15" s="7">
        <v>57746388</v>
      </c>
      <c r="M15" s="7">
        <f>+L15-24448052</f>
        <v>33298336</v>
      </c>
    </row>
    <row r="16" spans="1:13" ht="12.75">
      <c r="A16" s="206" t="s">
        <v>19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5">
        <f>SUM(J17:J19)</f>
        <v>29846522</v>
      </c>
      <c r="K16" s="125">
        <f>SUM(K17:K19)</f>
        <v>14861203</v>
      </c>
      <c r="L16" s="125">
        <f>SUM(L17:L19)</f>
        <v>25522781</v>
      </c>
      <c r="M16" s="125">
        <f>SUM(M17:M19)</f>
        <v>12981186</v>
      </c>
    </row>
    <row r="17" spans="1:13" ht="12.75">
      <c r="A17" s="221" t="s">
        <v>58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17936080</v>
      </c>
      <c r="K17" s="7">
        <f>+J17-8963751</f>
        <v>8972329</v>
      </c>
      <c r="L17" s="7">
        <v>15565803</v>
      </c>
      <c r="M17" s="7">
        <f>+L17-7643845</f>
        <v>7921958</v>
      </c>
    </row>
    <row r="18" spans="1:13" ht="12.75">
      <c r="A18" s="221" t="s">
        <v>59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7326487</v>
      </c>
      <c r="K18" s="7">
        <f>+J18-3645391</f>
        <v>3681096</v>
      </c>
      <c r="L18" s="7">
        <v>6275513</v>
      </c>
      <c r="M18" s="7">
        <f>+L18-3091693</f>
        <v>3183820</v>
      </c>
    </row>
    <row r="19" spans="1:13" ht="12.75">
      <c r="A19" s="221" t="s">
        <v>60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4583955</v>
      </c>
      <c r="K19" s="7">
        <f>+J19-2376177</f>
        <v>2207778</v>
      </c>
      <c r="L19" s="7">
        <v>3681465</v>
      </c>
      <c r="M19" s="7">
        <f>+L19-1806057</f>
        <v>1875408</v>
      </c>
    </row>
    <row r="20" spans="1:13" ht="12.75">
      <c r="A20" s="206" t="s">
        <v>101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6">
        <v>9344354</v>
      </c>
      <c r="K20" s="126">
        <f>+J20-4685037</f>
        <v>4659317</v>
      </c>
      <c r="L20" s="126">
        <v>7215685</v>
      </c>
      <c r="M20" s="126">
        <f>+L20-2978959</f>
        <v>4236726</v>
      </c>
    </row>
    <row r="21" spans="1:13" ht="12.75">
      <c r="A21" s="206" t="s">
        <v>102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6">
        <v>9398693</v>
      </c>
      <c r="K21" s="126">
        <f>+J21-4060125</f>
        <v>5338568</v>
      </c>
      <c r="L21" s="126">
        <v>8416433</v>
      </c>
      <c r="M21" s="126">
        <f>+L21-3811171</f>
        <v>4605262</v>
      </c>
    </row>
    <row r="22" spans="1:13" ht="12.75">
      <c r="A22" s="206" t="s">
        <v>20</v>
      </c>
      <c r="B22" s="207"/>
      <c r="C22" s="207"/>
      <c r="D22" s="207"/>
      <c r="E22" s="207"/>
      <c r="F22" s="207"/>
      <c r="G22" s="207"/>
      <c r="H22" s="208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21" t="s">
        <v>133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1" t="s">
        <v>134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06" t="s">
        <v>103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06" t="s">
        <v>46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32909</v>
      </c>
      <c r="K26" s="7">
        <f>+J26-7374</f>
        <v>25535</v>
      </c>
      <c r="L26" s="7">
        <v>389574</v>
      </c>
      <c r="M26" s="7">
        <f>+L26-276294</f>
        <v>113280</v>
      </c>
    </row>
    <row r="27" spans="1:13" ht="12.75">
      <c r="A27" s="206" t="s">
        <v>209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5">
        <f>SUM(J28:J32)</f>
        <v>1843315</v>
      </c>
      <c r="K27" s="125">
        <f>SUM(K28:K32)</f>
        <v>1063987</v>
      </c>
      <c r="L27" s="125">
        <f>SUM(L28:L32)</f>
        <v>1216402</v>
      </c>
      <c r="M27" s="125">
        <f>SUM(M28:M32)</f>
        <v>766449</v>
      </c>
    </row>
    <row r="28" spans="1:13" ht="12.75">
      <c r="A28" s="206" t="s">
        <v>223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6" t="s">
        <v>151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1843315</v>
      </c>
      <c r="K29" s="7">
        <f>+J29-779328</f>
        <v>1063987</v>
      </c>
      <c r="L29" s="7">
        <v>1216402</v>
      </c>
      <c r="M29" s="7">
        <f>+L29-449953</f>
        <v>766449</v>
      </c>
    </row>
    <row r="30" spans="1:13" ht="12.75">
      <c r="A30" s="206" t="s">
        <v>135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6" t="s">
        <v>219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6" t="s">
        <v>136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6" t="s">
        <v>210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5">
        <f>SUM(J34:J37)</f>
        <v>2102742</v>
      </c>
      <c r="K33" s="125">
        <f>SUM(K34:K37)</f>
        <v>1377130</v>
      </c>
      <c r="L33" s="125">
        <f>SUM(L34:L37)</f>
        <v>3083452</v>
      </c>
      <c r="M33" s="125">
        <f>SUM(M34:M37)</f>
        <v>2186341</v>
      </c>
    </row>
    <row r="34" spans="1:13" ht="12.75">
      <c r="A34" s="206" t="s">
        <v>62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6" t="s">
        <v>61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2102742</v>
      </c>
      <c r="K35" s="7">
        <f>+J35-725612</f>
        <v>1377130</v>
      </c>
      <c r="L35" s="7">
        <v>3083452</v>
      </c>
      <c r="M35" s="7">
        <f>+L35-897111</f>
        <v>2186341</v>
      </c>
    </row>
    <row r="36" spans="1:13" ht="12.75">
      <c r="A36" s="206" t="s">
        <v>220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06" t="s">
        <v>63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06" t="s">
        <v>191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06" t="s">
        <v>192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06" t="s">
        <v>221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06" t="s">
        <v>222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06" t="s">
        <v>211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147911373</v>
      </c>
      <c r="K42" s="53">
        <f>K7+K27+K38+K40</f>
        <v>64363618</v>
      </c>
      <c r="L42" s="53">
        <f>L7+L27+L38+L40</f>
        <v>130851175</v>
      </c>
      <c r="M42" s="53">
        <f>M7+M27+M38+M40</f>
        <v>69993143</v>
      </c>
    </row>
    <row r="43" spans="1:13" ht="12.75">
      <c r="A43" s="206" t="s">
        <v>212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157281843</v>
      </c>
      <c r="K43" s="53">
        <f>K10+K33+K39+K41</f>
        <v>71458260</v>
      </c>
      <c r="L43" s="53">
        <f>L10+L33+L39+L41</f>
        <v>132701751</v>
      </c>
      <c r="M43" s="53">
        <f>M10+M33+M39+M41</f>
        <v>69932184</v>
      </c>
    </row>
    <row r="44" spans="1:13" ht="12.75">
      <c r="A44" s="206" t="s">
        <v>232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25">
        <f>J42-J43</f>
        <v>-9370470</v>
      </c>
      <c r="K44" s="125">
        <f>K42-K43</f>
        <v>-7094642</v>
      </c>
      <c r="L44" s="125">
        <f>L42-L43</f>
        <v>-1850576</v>
      </c>
      <c r="M44" s="125">
        <f>M42-M43</f>
        <v>60959</v>
      </c>
    </row>
    <row r="45" spans="1:13" ht="12.75">
      <c r="A45" s="229" t="s">
        <v>214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60959</v>
      </c>
    </row>
    <row r="46" spans="1:13" ht="12.75">
      <c r="A46" s="229" t="s">
        <v>215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9370470</v>
      </c>
      <c r="K46" s="53">
        <f>IF(K43&gt;K42,K43-K42,0)</f>
        <v>7094642</v>
      </c>
      <c r="L46" s="53">
        <f>IF(L43&gt;L42,L43-L42,0)</f>
        <v>1850576</v>
      </c>
      <c r="M46" s="53">
        <f>IF(M43&gt;M42,M43-M42,0)</f>
        <v>0</v>
      </c>
    </row>
    <row r="47" spans="1:13" ht="12.75">
      <c r="A47" s="206" t="s">
        <v>213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0</v>
      </c>
      <c r="K47" s="7">
        <f>+J47-143092</f>
        <v>-143092</v>
      </c>
      <c r="L47" s="7">
        <v>0</v>
      </c>
      <c r="M47" s="7">
        <f>+L47</f>
        <v>0</v>
      </c>
    </row>
    <row r="48" spans="1:13" ht="12.75">
      <c r="A48" s="206" t="s">
        <v>233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25">
        <f>J44-J47</f>
        <v>-9370470</v>
      </c>
      <c r="K48" s="125">
        <f>K44-K47</f>
        <v>-6951550</v>
      </c>
      <c r="L48" s="125">
        <f>L44-L47</f>
        <v>-1850576</v>
      </c>
      <c r="M48" s="125">
        <f>M44-M47</f>
        <v>60959</v>
      </c>
    </row>
    <row r="49" spans="1:13" ht="12.75">
      <c r="A49" s="229" t="s">
        <v>188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60959</v>
      </c>
    </row>
    <row r="50" spans="1:13" ht="12.75">
      <c r="A50" s="264" t="s">
        <v>216</v>
      </c>
      <c r="B50" s="265"/>
      <c r="C50" s="265"/>
      <c r="D50" s="265"/>
      <c r="E50" s="265"/>
      <c r="F50" s="265"/>
      <c r="G50" s="265"/>
      <c r="H50" s="266"/>
      <c r="I50" s="4">
        <v>154</v>
      </c>
      <c r="J50" s="60">
        <f>IF(J48&lt;0,-J48,0)</f>
        <v>9370470</v>
      </c>
      <c r="K50" s="60">
        <f>IF(K48&lt;0,-K48,0)</f>
        <v>6951550</v>
      </c>
      <c r="L50" s="60">
        <f>IF(L48&lt;0,-L48,0)</f>
        <v>1850576</v>
      </c>
      <c r="M50" s="60">
        <f>IF(M48&lt;0,-M48,0)</f>
        <v>0</v>
      </c>
    </row>
    <row r="51" spans="1:13" ht="12.75" customHeight="1">
      <c r="A51" s="261" t="s">
        <v>308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3"/>
    </row>
    <row r="52" spans="1:13" ht="12.75" customHeight="1">
      <c r="A52" s="242" t="s">
        <v>183</v>
      </c>
      <c r="B52" s="243"/>
      <c r="C52" s="243"/>
      <c r="D52" s="243"/>
      <c r="E52" s="243"/>
      <c r="F52" s="243"/>
      <c r="G52" s="243"/>
      <c r="H52" s="243"/>
      <c r="I52" s="54"/>
      <c r="J52" s="54"/>
      <c r="K52" s="54"/>
      <c r="L52" s="54"/>
      <c r="M52" s="134"/>
    </row>
    <row r="53" spans="1:13" ht="12.75">
      <c r="A53" s="258" t="s">
        <v>230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61" t="s">
        <v>185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3"/>
    </row>
    <row r="56" spans="1:13" ht="12.75">
      <c r="A56" s="242" t="s">
        <v>200</v>
      </c>
      <c r="B56" s="243"/>
      <c r="C56" s="243"/>
      <c r="D56" s="243"/>
      <c r="E56" s="243"/>
      <c r="F56" s="243"/>
      <c r="G56" s="243"/>
      <c r="H56" s="257"/>
      <c r="I56" s="9">
        <v>157</v>
      </c>
      <c r="J56" s="6">
        <f>+J48</f>
        <v>-9370470</v>
      </c>
      <c r="K56" s="6">
        <f>+K48</f>
        <v>-6951550</v>
      </c>
      <c r="L56" s="6">
        <f>+L48</f>
        <v>-1850576</v>
      </c>
      <c r="M56" s="6">
        <f>+M48</f>
        <v>60959</v>
      </c>
    </row>
    <row r="57" spans="1:13" ht="12.75">
      <c r="A57" s="206" t="s">
        <v>217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06" t="s">
        <v>224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6" t="s">
        <v>225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6" t="s">
        <v>41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226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227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228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229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6" t="s">
        <v>218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6" t="s">
        <v>189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190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-9370470</v>
      </c>
      <c r="K67" s="60">
        <f>K56+K66</f>
        <v>-6951550</v>
      </c>
      <c r="L67" s="60">
        <f>L56+L66</f>
        <v>-1850576</v>
      </c>
      <c r="M67" s="60">
        <f>M56+M66</f>
        <v>60959</v>
      </c>
    </row>
    <row r="68" spans="1:13" ht="12.75" customHeight="1">
      <c r="A68" s="273" t="s">
        <v>309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5"/>
    </row>
    <row r="69" spans="1:13" ht="12.75" customHeight="1">
      <c r="A69" s="203" t="s">
        <v>184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5"/>
    </row>
    <row r="70" spans="1:13" ht="12.75">
      <c r="A70" s="258" t="s">
        <v>230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70" t="s">
        <v>231</v>
      </c>
      <c r="B71" s="271"/>
      <c r="C71" s="271"/>
      <c r="D71" s="271"/>
      <c r="E71" s="271"/>
      <c r="F71" s="271"/>
      <c r="G71" s="271"/>
      <c r="H71" s="27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M20:M21 K12:M12 K11 K16:M16 K13:L15 K22:M22 K17:L21 J27:M27 K23:L26 K33:M33 K28:L32 K8:L9 K34:L41 J12:J26 J28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8" customHeight="1">
      <c r="A1" s="279" t="s">
        <v>160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1" ht="16.5" customHeight="1">
      <c r="A2" s="282" t="s">
        <v>346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1" ht="15.75" customHeight="1">
      <c r="A3" s="276" t="s">
        <v>340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33.75">
      <c r="A4" s="285" t="s">
        <v>55</v>
      </c>
      <c r="B4" s="285"/>
      <c r="C4" s="285"/>
      <c r="D4" s="285"/>
      <c r="E4" s="285"/>
      <c r="F4" s="285"/>
      <c r="G4" s="285"/>
      <c r="H4" s="285"/>
      <c r="I4" s="64" t="s">
        <v>275</v>
      </c>
      <c r="J4" s="65" t="s">
        <v>315</v>
      </c>
      <c r="K4" s="65" t="s">
        <v>316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6">
        <v>2</v>
      </c>
      <c r="J5" s="67" t="s">
        <v>279</v>
      </c>
      <c r="K5" s="67" t="s">
        <v>280</v>
      </c>
    </row>
    <row r="6" spans="1:11" ht="12.75">
      <c r="A6" s="287" t="s">
        <v>152</v>
      </c>
      <c r="B6" s="288"/>
      <c r="C6" s="288"/>
      <c r="D6" s="288"/>
      <c r="E6" s="288"/>
      <c r="F6" s="288"/>
      <c r="G6" s="288"/>
      <c r="H6" s="288"/>
      <c r="I6" s="289"/>
      <c r="J6" s="289"/>
      <c r="K6" s="290"/>
    </row>
    <row r="7" spans="1:11" ht="12.75">
      <c r="A7" s="221" t="s">
        <v>36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-9370470</v>
      </c>
      <c r="K7" s="7">
        <v>-1850576</v>
      </c>
    </row>
    <row r="8" spans="1:11" ht="12.75">
      <c r="A8" s="221" t="s">
        <v>37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9344354</v>
      </c>
      <c r="K8" s="7">
        <v>7215685</v>
      </c>
    </row>
    <row r="9" spans="1:11" ht="12.75">
      <c r="A9" s="221" t="s">
        <v>38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7504865</v>
      </c>
      <c r="K9" s="7">
        <f>22308638-512835</f>
        <v>21795803</v>
      </c>
    </row>
    <row r="10" spans="1:11" ht="12.75">
      <c r="A10" s="221" t="s">
        <v>39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3231828</v>
      </c>
      <c r="K10" s="7"/>
    </row>
    <row r="11" spans="1:11" ht="12.75">
      <c r="A11" s="221" t="s">
        <v>40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3632787</v>
      </c>
      <c r="K11" s="7"/>
    </row>
    <row r="12" spans="1:11" ht="12.75">
      <c r="A12" s="221" t="s">
        <v>47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3825163</v>
      </c>
      <c r="K12" s="7">
        <v>7477959</v>
      </c>
    </row>
    <row r="13" spans="1:11" ht="12.75">
      <c r="A13" s="206" t="s">
        <v>153</v>
      </c>
      <c r="B13" s="207"/>
      <c r="C13" s="207"/>
      <c r="D13" s="207"/>
      <c r="E13" s="207"/>
      <c r="F13" s="207"/>
      <c r="G13" s="207"/>
      <c r="H13" s="207"/>
      <c r="I13" s="1">
        <v>7</v>
      </c>
      <c r="J13" s="136">
        <f>SUM(J7:J12)</f>
        <v>18168527</v>
      </c>
      <c r="K13" s="125">
        <f>SUM(K7:K12)</f>
        <v>34638871</v>
      </c>
    </row>
    <row r="14" spans="1:11" ht="12.75">
      <c r="A14" s="221" t="s">
        <v>48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0</v>
      </c>
      <c r="K14" s="7">
        <v>0</v>
      </c>
    </row>
    <row r="15" spans="1:11" ht="12.75">
      <c r="A15" s="221" t="s">
        <v>49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0</v>
      </c>
      <c r="K15" s="7">
        <v>16902182</v>
      </c>
    </row>
    <row r="16" spans="1:11" ht="12.75">
      <c r="A16" s="221" t="s">
        <v>50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0</v>
      </c>
      <c r="K16" s="7">
        <v>12969911</v>
      </c>
    </row>
    <row r="17" spans="1:11" ht="12.75">
      <c r="A17" s="221" t="s">
        <v>51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0</v>
      </c>
      <c r="K17" s="7"/>
    </row>
    <row r="18" spans="1:11" ht="12.75">
      <c r="A18" s="206" t="s">
        <v>154</v>
      </c>
      <c r="B18" s="207"/>
      <c r="C18" s="207"/>
      <c r="D18" s="207"/>
      <c r="E18" s="207"/>
      <c r="F18" s="207"/>
      <c r="G18" s="207"/>
      <c r="H18" s="207"/>
      <c r="I18" s="1">
        <v>12</v>
      </c>
      <c r="J18" s="136">
        <v>0</v>
      </c>
      <c r="K18" s="125">
        <f>SUM(K14:K17)</f>
        <v>29872093</v>
      </c>
    </row>
    <row r="19" spans="1:11" ht="12.75">
      <c r="A19" s="206" t="s">
        <v>32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IF(J13&gt;J18,J13-J18,0)</f>
        <v>18168527</v>
      </c>
      <c r="K19" s="53">
        <f>IF(K13&gt;K18,K13-K18,0)</f>
        <v>4766778</v>
      </c>
    </row>
    <row r="20" spans="1:11" ht="12.75">
      <c r="A20" s="206" t="s">
        <v>33</v>
      </c>
      <c r="B20" s="207"/>
      <c r="C20" s="207"/>
      <c r="D20" s="207"/>
      <c r="E20" s="207"/>
      <c r="F20" s="207"/>
      <c r="G20" s="207"/>
      <c r="H20" s="207"/>
      <c r="I20" s="1">
        <v>14</v>
      </c>
      <c r="J20" s="62">
        <f>IF(J18&gt;J13,J18-J13,0)</f>
        <v>0</v>
      </c>
      <c r="K20" s="53">
        <f>IF(K18&gt;K13,K18-K13,0)</f>
        <v>0</v>
      </c>
    </row>
    <row r="21" spans="1:11" ht="12.75">
      <c r="A21" s="287" t="s">
        <v>155</v>
      </c>
      <c r="B21" s="288"/>
      <c r="C21" s="288"/>
      <c r="D21" s="288"/>
      <c r="E21" s="288"/>
      <c r="F21" s="288"/>
      <c r="G21" s="288"/>
      <c r="H21" s="288"/>
      <c r="I21" s="289"/>
      <c r="J21" s="289"/>
      <c r="K21" s="290"/>
    </row>
    <row r="22" spans="1:11" ht="12.75">
      <c r="A22" s="221" t="s">
        <v>174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1431</v>
      </c>
      <c r="K22" s="7">
        <v>359787</v>
      </c>
    </row>
    <row r="23" spans="1:11" ht="12.75">
      <c r="A23" s="221" t="s">
        <v>175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0</v>
      </c>
      <c r="K23" s="7">
        <v>0</v>
      </c>
    </row>
    <row r="24" spans="1:11" ht="12.75">
      <c r="A24" s="221" t="s">
        <v>176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0</v>
      </c>
      <c r="K24" s="7">
        <v>0</v>
      </c>
    </row>
    <row r="25" spans="1:11" ht="12.75">
      <c r="A25" s="221" t="s">
        <v>177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0</v>
      </c>
      <c r="K25" s="7">
        <v>0</v>
      </c>
    </row>
    <row r="26" spans="1:11" ht="12.75">
      <c r="A26" s="221" t="s">
        <v>178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0</v>
      </c>
      <c r="K26" s="7">
        <v>95023</v>
      </c>
    </row>
    <row r="27" spans="1:11" ht="12.75">
      <c r="A27" s="206" t="s">
        <v>164</v>
      </c>
      <c r="B27" s="207"/>
      <c r="C27" s="207"/>
      <c r="D27" s="207"/>
      <c r="E27" s="207"/>
      <c r="F27" s="207"/>
      <c r="G27" s="207"/>
      <c r="H27" s="207"/>
      <c r="I27" s="1">
        <v>20</v>
      </c>
      <c r="J27" s="136">
        <f>SUM(J22:J26)</f>
        <v>1431</v>
      </c>
      <c r="K27" s="136">
        <f>SUM(K22:K26)</f>
        <v>454810</v>
      </c>
    </row>
    <row r="28" spans="1:11" ht="12.75">
      <c r="A28" s="221" t="s">
        <v>111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49142574</v>
      </c>
      <c r="K28" s="7">
        <v>17217231</v>
      </c>
    </row>
    <row r="29" spans="1:11" ht="12.75">
      <c r="A29" s="221" t="s">
        <v>112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750000</v>
      </c>
      <c r="K29" s="7">
        <v>0</v>
      </c>
    </row>
    <row r="30" spans="1:11" ht="12.75">
      <c r="A30" s="221" t="s">
        <v>15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0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136">
        <f>SUM(J28:J30)</f>
        <v>49892574</v>
      </c>
      <c r="K31" s="125">
        <f>SUM(K28:K30)</f>
        <v>17217231</v>
      </c>
    </row>
    <row r="32" spans="1:11" ht="12.75">
      <c r="A32" s="206" t="s">
        <v>34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06" t="s">
        <v>35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IF(J31&gt;J27,J31-J27,0)</f>
        <v>49891143</v>
      </c>
      <c r="K33" s="53">
        <f>IF(K31&gt;K27,K31-K27,0)</f>
        <v>16762421</v>
      </c>
    </row>
    <row r="34" spans="1:11" ht="12.75">
      <c r="A34" s="287" t="s">
        <v>156</v>
      </c>
      <c r="B34" s="288"/>
      <c r="C34" s="288"/>
      <c r="D34" s="288"/>
      <c r="E34" s="288"/>
      <c r="F34" s="288"/>
      <c r="G34" s="288"/>
      <c r="H34" s="288"/>
      <c r="I34" s="289"/>
      <c r="J34" s="289"/>
      <c r="K34" s="290"/>
    </row>
    <row r="35" spans="1:11" ht="12.75">
      <c r="A35" s="221" t="s">
        <v>170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0</v>
      </c>
    </row>
    <row r="36" spans="1:11" ht="12.75">
      <c r="A36" s="221" t="s">
        <v>25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65421389</v>
      </c>
      <c r="K36" s="7">
        <v>15671675</v>
      </c>
    </row>
    <row r="37" spans="1:11" ht="12.75">
      <c r="A37" s="221" t="s">
        <v>26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0</v>
      </c>
      <c r="K37" s="7">
        <v>0</v>
      </c>
    </row>
    <row r="38" spans="1:11" ht="12.75">
      <c r="A38" s="206" t="s">
        <v>64</v>
      </c>
      <c r="B38" s="207"/>
      <c r="C38" s="207"/>
      <c r="D38" s="207"/>
      <c r="E38" s="207"/>
      <c r="F38" s="207"/>
      <c r="G38" s="207"/>
      <c r="H38" s="207"/>
      <c r="I38" s="1">
        <v>30</v>
      </c>
      <c r="J38" s="125">
        <f>SUM(J35:J37)</f>
        <v>65421389</v>
      </c>
      <c r="K38" s="125">
        <f>SUM(K35:K37)</f>
        <v>15671675</v>
      </c>
    </row>
    <row r="39" spans="1:11" ht="12.75">
      <c r="A39" s="221" t="s">
        <v>27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0</v>
      </c>
      <c r="K39" s="7">
        <v>4714748</v>
      </c>
    </row>
    <row r="40" spans="1:11" ht="12.75">
      <c r="A40" s="221" t="s">
        <v>28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0</v>
      </c>
      <c r="K40" s="7">
        <v>0</v>
      </c>
    </row>
    <row r="41" spans="1:11" ht="12.75">
      <c r="A41" s="221" t="s">
        <v>29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264597</v>
      </c>
      <c r="K41" s="7">
        <v>262255</v>
      </c>
    </row>
    <row r="42" spans="1:11" ht="12.75">
      <c r="A42" s="221" t="s">
        <v>30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0</v>
      </c>
      <c r="K42" s="7">
        <v>0</v>
      </c>
    </row>
    <row r="43" spans="1:11" ht="12.75">
      <c r="A43" s="221" t="s">
        <v>31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170320</v>
      </c>
      <c r="K43" s="7">
        <v>230000</v>
      </c>
    </row>
    <row r="44" spans="1:11" ht="12.75">
      <c r="A44" s="206" t="s">
        <v>65</v>
      </c>
      <c r="B44" s="207"/>
      <c r="C44" s="207"/>
      <c r="D44" s="207"/>
      <c r="E44" s="207"/>
      <c r="F44" s="207"/>
      <c r="G44" s="207"/>
      <c r="H44" s="207"/>
      <c r="I44" s="1">
        <v>36</v>
      </c>
      <c r="J44" s="136">
        <f>SUM(J39:J43)</f>
        <v>434917</v>
      </c>
      <c r="K44" s="125">
        <f>SUM(K39:K43)</f>
        <v>5207003</v>
      </c>
    </row>
    <row r="45" spans="1:11" ht="12.75">
      <c r="A45" s="206" t="s">
        <v>16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IF(J38&gt;J44,J38-J44,0)</f>
        <v>64986472</v>
      </c>
      <c r="K45" s="53">
        <f>IF(K38&gt;K44,K38-K44,0)</f>
        <v>10464672</v>
      </c>
    </row>
    <row r="46" spans="1:11" ht="12.75">
      <c r="A46" s="206" t="s">
        <v>17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IF(J44&gt;J38,J44-J38,0)</f>
        <v>0</v>
      </c>
      <c r="K46" s="53">
        <f>IF(K44&gt;K38,K44-K38,0)</f>
        <v>0</v>
      </c>
    </row>
    <row r="47" spans="1:11" ht="12.75">
      <c r="A47" s="221" t="s">
        <v>66</v>
      </c>
      <c r="B47" s="222"/>
      <c r="C47" s="222"/>
      <c r="D47" s="222"/>
      <c r="E47" s="222"/>
      <c r="F47" s="222"/>
      <c r="G47" s="222"/>
      <c r="H47" s="222"/>
      <c r="I47" s="1">
        <v>39</v>
      </c>
      <c r="J47" s="62">
        <f>IF(J19-J20+J32-J33+J45-J46&gt;0,J19-J20+J32-J33+J45-J46,0)</f>
        <v>33263856</v>
      </c>
      <c r="K47" s="53">
        <f>IF(K19-K20+K32-K33+K45-K46&gt;0,K19-K20+K32-K33+K45-K46,0)</f>
        <v>0</v>
      </c>
    </row>
    <row r="48" spans="1:11" ht="12.75">
      <c r="A48" s="221" t="s">
        <v>67</v>
      </c>
      <c r="B48" s="222"/>
      <c r="C48" s="222"/>
      <c r="D48" s="222"/>
      <c r="E48" s="222"/>
      <c r="F48" s="222"/>
      <c r="G48" s="222"/>
      <c r="H48" s="222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1530971</v>
      </c>
    </row>
    <row r="49" spans="1:11" ht="12.75">
      <c r="A49" s="221" t="s">
        <v>157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35834037</v>
      </c>
      <c r="K49" s="7">
        <v>21338281</v>
      </c>
    </row>
    <row r="50" spans="1:11" ht="12.75">
      <c r="A50" s="221" t="s">
        <v>171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f>+J47</f>
        <v>33263856</v>
      </c>
      <c r="K50" s="7">
        <f>+K47</f>
        <v>0</v>
      </c>
    </row>
    <row r="51" spans="1:11" ht="12.75">
      <c r="A51" s="221" t="s">
        <v>172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f>+J48</f>
        <v>0</v>
      </c>
      <c r="K51" s="7">
        <f>+K48</f>
        <v>1530971</v>
      </c>
    </row>
    <row r="52" spans="1:11" ht="12.75">
      <c r="A52" s="246" t="s">
        <v>173</v>
      </c>
      <c r="B52" s="247"/>
      <c r="C52" s="247"/>
      <c r="D52" s="247"/>
      <c r="E52" s="247"/>
      <c r="F52" s="247"/>
      <c r="G52" s="247"/>
      <c r="H52" s="247"/>
      <c r="I52" s="4">
        <v>44</v>
      </c>
      <c r="J52" s="63">
        <f>J49+J50-J51</f>
        <v>69097893</v>
      </c>
      <c r="K52" s="60">
        <f>K49+K50-K51</f>
        <v>19807310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44:K48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2" t="s">
        <v>193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5" t="s">
        <v>55</v>
      </c>
      <c r="B4" s="285"/>
      <c r="C4" s="285"/>
      <c r="D4" s="285"/>
      <c r="E4" s="285"/>
      <c r="F4" s="285"/>
      <c r="G4" s="285"/>
      <c r="H4" s="285"/>
      <c r="I4" s="64" t="s">
        <v>275</v>
      </c>
      <c r="J4" s="65" t="s">
        <v>315</v>
      </c>
      <c r="K4" s="65" t="s">
        <v>316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70">
        <v>2</v>
      </c>
      <c r="J5" s="71" t="s">
        <v>279</v>
      </c>
      <c r="K5" s="71" t="s">
        <v>280</v>
      </c>
    </row>
    <row r="6" spans="1:11" ht="12.75">
      <c r="A6" s="238" t="s">
        <v>152</v>
      </c>
      <c r="B6" s="239"/>
      <c r="C6" s="239"/>
      <c r="D6" s="239"/>
      <c r="E6" s="239"/>
      <c r="F6" s="239"/>
      <c r="G6" s="239"/>
      <c r="H6" s="239"/>
      <c r="I6" s="295"/>
      <c r="J6" s="295"/>
      <c r="K6" s="296"/>
    </row>
    <row r="7" spans="1:11" ht="12.75">
      <c r="A7" s="221" t="s">
        <v>195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115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116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117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118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06" t="s">
        <v>194</v>
      </c>
      <c r="B12" s="207"/>
      <c r="C12" s="207"/>
      <c r="D12" s="207"/>
      <c r="E12" s="207"/>
      <c r="F12" s="207"/>
      <c r="G12" s="207"/>
      <c r="H12" s="207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1" t="s">
        <v>119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120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121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122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123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124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06" t="s">
        <v>43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6" t="s">
        <v>104</v>
      </c>
      <c r="B20" s="297"/>
      <c r="C20" s="297"/>
      <c r="D20" s="297"/>
      <c r="E20" s="297"/>
      <c r="F20" s="297"/>
      <c r="G20" s="297"/>
      <c r="H20" s="298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4" t="s">
        <v>105</v>
      </c>
      <c r="B21" s="299"/>
      <c r="C21" s="299"/>
      <c r="D21" s="299"/>
      <c r="E21" s="299"/>
      <c r="F21" s="299"/>
      <c r="G21" s="299"/>
      <c r="H21" s="300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38" t="s">
        <v>155</v>
      </c>
      <c r="B22" s="239"/>
      <c r="C22" s="239"/>
      <c r="D22" s="239"/>
      <c r="E22" s="239"/>
      <c r="F22" s="239"/>
      <c r="G22" s="239"/>
      <c r="H22" s="239"/>
      <c r="I22" s="295"/>
      <c r="J22" s="295"/>
      <c r="K22" s="296"/>
    </row>
    <row r="23" spans="1:11" ht="12.75">
      <c r="A23" s="221" t="s">
        <v>161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162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318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163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06" t="s">
        <v>110</v>
      </c>
      <c r="B28" s="207"/>
      <c r="C28" s="207"/>
      <c r="D28" s="207"/>
      <c r="E28" s="207"/>
      <c r="F28" s="207"/>
      <c r="G28" s="207"/>
      <c r="H28" s="207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06" t="s">
        <v>44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6" t="s">
        <v>106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6" t="s">
        <v>107</v>
      </c>
      <c r="B34" s="207"/>
      <c r="C34" s="207"/>
      <c r="D34" s="207"/>
      <c r="E34" s="207"/>
      <c r="F34" s="207"/>
      <c r="G34" s="207"/>
      <c r="H34" s="207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38" t="s">
        <v>156</v>
      </c>
      <c r="B35" s="239"/>
      <c r="C35" s="239"/>
      <c r="D35" s="239"/>
      <c r="E35" s="239"/>
      <c r="F35" s="239"/>
      <c r="G35" s="239"/>
      <c r="H35" s="239"/>
      <c r="I35" s="295">
        <v>0</v>
      </c>
      <c r="J35" s="295"/>
      <c r="K35" s="296"/>
    </row>
    <row r="36" spans="1:11" ht="12.75">
      <c r="A36" s="221" t="s">
        <v>170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25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26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06" t="s">
        <v>45</v>
      </c>
      <c r="B39" s="207"/>
      <c r="C39" s="207"/>
      <c r="D39" s="207"/>
      <c r="E39" s="207"/>
      <c r="F39" s="207"/>
      <c r="G39" s="207"/>
      <c r="H39" s="207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1" t="s">
        <v>27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28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29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30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31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06" t="s">
        <v>144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6" t="s">
        <v>158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6" t="s">
        <v>159</v>
      </c>
      <c r="B47" s="207"/>
      <c r="C47" s="207"/>
      <c r="D47" s="207"/>
      <c r="E47" s="207"/>
      <c r="F47" s="207"/>
      <c r="G47" s="207"/>
      <c r="H47" s="207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6" t="s">
        <v>145</v>
      </c>
      <c r="B48" s="207"/>
      <c r="C48" s="207"/>
      <c r="D48" s="207"/>
      <c r="E48" s="207"/>
      <c r="F48" s="207"/>
      <c r="G48" s="207"/>
      <c r="H48" s="207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14</v>
      </c>
      <c r="B49" s="207"/>
      <c r="C49" s="207"/>
      <c r="D49" s="207"/>
      <c r="E49" s="207"/>
      <c r="F49" s="207"/>
      <c r="G49" s="207"/>
      <c r="H49" s="207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157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171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172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4" t="s">
        <v>173</v>
      </c>
      <c r="B53" s="225"/>
      <c r="C53" s="225"/>
      <c r="D53" s="225"/>
      <c r="E53" s="225"/>
      <c r="F53" s="225"/>
      <c r="G53" s="225"/>
      <c r="H53" s="225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07" t="s">
        <v>277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3"/>
    </row>
    <row r="2" spans="1:12" ht="15.75">
      <c r="A2" s="42"/>
      <c r="B2" s="72"/>
      <c r="C2" s="317" t="s">
        <v>278</v>
      </c>
      <c r="D2" s="318"/>
      <c r="E2" s="75">
        <v>41275</v>
      </c>
      <c r="F2" s="43" t="s">
        <v>246</v>
      </c>
      <c r="G2" s="319">
        <v>41455</v>
      </c>
      <c r="H2" s="320"/>
      <c r="I2" s="72"/>
      <c r="J2" s="72"/>
      <c r="K2" s="135" t="s">
        <v>341</v>
      </c>
      <c r="L2" s="76"/>
    </row>
    <row r="3" spans="1:11" ht="23.25">
      <c r="A3" s="321" t="s">
        <v>55</v>
      </c>
      <c r="B3" s="321"/>
      <c r="C3" s="321"/>
      <c r="D3" s="321"/>
      <c r="E3" s="321"/>
      <c r="F3" s="321"/>
      <c r="G3" s="321"/>
      <c r="H3" s="321"/>
      <c r="I3" s="78" t="s">
        <v>301</v>
      </c>
      <c r="J3" s="79" t="s">
        <v>146</v>
      </c>
      <c r="K3" s="79" t="s">
        <v>147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81">
        <v>2</v>
      </c>
      <c r="J4" s="80" t="s">
        <v>279</v>
      </c>
      <c r="K4" s="80" t="s">
        <v>280</v>
      </c>
    </row>
    <row r="5" spans="1:11" ht="12.75">
      <c r="A5" s="309" t="s">
        <v>281</v>
      </c>
      <c r="B5" s="310"/>
      <c r="C5" s="310"/>
      <c r="D5" s="310"/>
      <c r="E5" s="310"/>
      <c r="F5" s="310"/>
      <c r="G5" s="310"/>
      <c r="H5" s="310"/>
      <c r="I5" s="44">
        <v>1</v>
      </c>
      <c r="J5" s="45">
        <v>168132470</v>
      </c>
      <c r="K5" s="45">
        <v>168132470</v>
      </c>
    </row>
    <row r="6" spans="1:11" ht="12.75">
      <c r="A6" s="309" t="s">
        <v>282</v>
      </c>
      <c r="B6" s="310"/>
      <c r="C6" s="310"/>
      <c r="D6" s="310"/>
      <c r="E6" s="310"/>
      <c r="F6" s="310"/>
      <c r="G6" s="310"/>
      <c r="H6" s="310"/>
      <c r="I6" s="44">
        <v>2</v>
      </c>
      <c r="J6" s="46">
        <v>0</v>
      </c>
      <c r="K6" s="46">
        <v>0</v>
      </c>
    </row>
    <row r="7" spans="1:11" ht="12.75">
      <c r="A7" s="309" t="s">
        <v>283</v>
      </c>
      <c r="B7" s="310"/>
      <c r="C7" s="310"/>
      <c r="D7" s="310"/>
      <c r="E7" s="310"/>
      <c r="F7" s="310"/>
      <c r="G7" s="310"/>
      <c r="H7" s="310"/>
      <c r="I7" s="44">
        <v>3</v>
      </c>
      <c r="J7" s="46">
        <v>54202039</v>
      </c>
      <c r="K7" s="46">
        <f>54202038+100000-29657695+1</f>
        <v>24644344</v>
      </c>
    </row>
    <row r="8" spans="1:11" ht="12.75">
      <c r="A8" s="309" t="s">
        <v>284</v>
      </c>
      <c r="B8" s="310"/>
      <c r="C8" s="310"/>
      <c r="D8" s="310"/>
      <c r="E8" s="310"/>
      <c r="F8" s="310"/>
      <c r="G8" s="310"/>
      <c r="H8" s="310"/>
      <c r="I8" s="44">
        <v>4</v>
      </c>
      <c r="J8" s="46">
        <v>0</v>
      </c>
      <c r="K8" s="46">
        <v>0</v>
      </c>
    </row>
    <row r="9" spans="1:11" ht="12.75">
      <c r="A9" s="309" t="s">
        <v>285</v>
      </c>
      <c r="B9" s="310"/>
      <c r="C9" s="310"/>
      <c r="D9" s="310"/>
      <c r="E9" s="310"/>
      <c r="F9" s="310"/>
      <c r="G9" s="310"/>
      <c r="H9" s="310"/>
      <c r="I9" s="44">
        <v>5</v>
      </c>
      <c r="J9" s="46">
        <v>-29657695</v>
      </c>
      <c r="K9" s="46">
        <v>-1850576</v>
      </c>
    </row>
    <row r="10" spans="1:11" ht="12.75">
      <c r="A10" s="309" t="s">
        <v>286</v>
      </c>
      <c r="B10" s="310"/>
      <c r="C10" s="310"/>
      <c r="D10" s="310"/>
      <c r="E10" s="310"/>
      <c r="F10" s="310"/>
      <c r="G10" s="310"/>
      <c r="H10" s="310"/>
      <c r="I10" s="44">
        <v>6</v>
      </c>
      <c r="J10" s="46">
        <v>0</v>
      </c>
      <c r="K10" s="46">
        <v>0</v>
      </c>
    </row>
    <row r="11" spans="1:11" ht="12.75">
      <c r="A11" s="309" t="s">
        <v>287</v>
      </c>
      <c r="B11" s="310"/>
      <c r="C11" s="310"/>
      <c r="D11" s="310"/>
      <c r="E11" s="310"/>
      <c r="F11" s="310"/>
      <c r="G11" s="310"/>
      <c r="H11" s="310"/>
      <c r="I11" s="44">
        <v>7</v>
      </c>
      <c r="J11" s="46">
        <v>0</v>
      </c>
      <c r="K11" s="46">
        <v>0</v>
      </c>
    </row>
    <row r="12" spans="1:11" ht="12.75">
      <c r="A12" s="309" t="s">
        <v>288</v>
      </c>
      <c r="B12" s="310"/>
      <c r="C12" s="310"/>
      <c r="D12" s="310"/>
      <c r="E12" s="310"/>
      <c r="F12" s="310"/>
      <c r="G12" s="310"/>
      <c r="H12" s="310"/>
      <c r="I12" s="44">
        <v>8</v>
      </c>
      <c r="J12" s="46">
        <v>0</v>
      </c>
      <c r="K12" s="46">
        <v>-100000</v>
      </c>
    </row>
    <row r="13" spans="1:11" ht="12.75">
      <c r="A13" s="309" t="s">
        <v>289</v>
      </c>
      <c r="B13" s="310"/>
      <c r="C13" s="310"/>
      <c r="D13" s="310"/>
      <c r="E13" s="310"/>
      <c r="F13" s="310"/>
      <c r="G13" s="310"/>
      <c r="H13" s="310"/>
      <c r="I13" s="44">
        <v>9</v>
      </c>
      <c r="J13" s="46">
        <v>0</v>
      </c>
      <c r="K13" s="46">
        <v>0</v>
      </c>
    </row>
    <row r="14" spans="1:11" ht="12.75">
      <c r="A14" s="311" t="s">
        <v>290</v>
      </c>
      <c r="B14" s="312"/>
      <c r="C14" s="312"/>
      <c r="D14" s="312"/>
      <c r="E14" s="312"/>
      <c r="F14" s="312"/>
      <c r="G14" s="312"/>
      <c r="H14" s="312"/>
      <c r="I14" s="44">
        <v>10</v>
      </c>
      <c r="J14" s="125">
        <f>SUM(J5:J13)</f>
        <v>192676814</v>
      </c>
      <c r="K14" s="125">
        <f>SUM(K5:K13)</f>
        <v>190826238</v>
      </c>
    </row>
    <row r="15" spans="1:11" ht="12.75">
      <c r="A15" s="309" t="s">
        <v>291</v>
      </c>
      <c r="B15" s="310"/>
      <c r="C15" s="310"/>
      <c r="D15" s="310"/>
      <c r="E15" s="310"/>
      <c r="F15" s="310"/>
      <c r="G15" s="310"/>
      <c r="H15" s="310"/>
      <c r="I15" s="44">
        <v>11</v>
      </c>
      <c r="J15" s="46">
        <v>0</v>
      </c>
      <c r="K15" s="46">
        <v>0</v>
      </c>
    </row>
    <row r="16" spans="1:11" ht="12.75">
      <c r="A16" s="309" t="s">
        <v>292</v>
      </c>
      <c r="B16" s="310"/>
      <c r="C16" s="310"/>
      <c r="D16" s="310"/>
      <c r="E16" s="310"/>
      <c r="F16" s="310"/>
      <c r="G16" s="310"/>
      <c r="H16" s="310"/>
      <c r="I16" s="44">
        <v>12</v>
      </c>
      <c r="J16" s="46">
        <v>0</v>
      </c>
      <c r="K16" s="46">
        <v>0</v>
      </c>
    </row>
    <row r="17" spans="1:11" ht="12.75">
      <c r="A17" s="309" t="s">
        <v>293</v>
      </c>
      <c r="B17" s="310"/>
      <c r="C17" s="310"/>
      <c r="D17" s="310"/>
      <c r="E17" s="310"/>
      <c r="F17" s="310"/>
      <c r="G17" s="310"/>
      <c r="H17" s="310"/>
      <c r="I17" s="44">
        <v>13</v>
      </c>
      <c r="J17" s="46">
        <v>0</v>
      </c>
      <c r="K17" s="46">
        <v>0</v>
      </c>
    </row>
    <row r="18" spans="1:11" ht="12.75">
      <c r="A18" s="309" t="s">
        <v>294</v>
      </c>
      <c r="B18" s="310"/>
      <c r="C18" s="310"/>
      <c r="D18" s="310"/>
      <c r="E18" s="310"/>
      <c r="F18" s="310"/>
      <c r="G18" s="310"/>
      <c r="H18" s="310"/>
      <c r="I18" s="44">
        <v>14</v>
      </c>
      <c r="J18" s="46">
        <v>0</v>
      </c>
      <c r="K18" s="46">
        <v>0</v>
      </c>
    </row>
    <row r="19" spans="1:11" ht="12.75">
      <c r="A19" s="309" t="s">
        <v>295</v>
      </c>
      <c r="B19" s="310"/>
      <c r="C19" s="310"/>
      <c r="D19" s="310"/>
      <c r="E19" s="310"/>
      <c r="F19" s="310"/>
      <c r="G19" s="310"/>
      <c r="H19" s="310"/>
      <c r="I19" s="44">
        <v>15</v>
      </c>
      <c r="J19" s="46">
        <v>0</v>
      </c>
      <c r="K19" s="46">
        <v>0</v>
      </c>
    </row>
    <row r="20" spans="1:11" ht="12.75">
      <c r="A20" s="309" t="s">
        <v>296</v>
      </c>
      <c r="B20" s="310"/>
      <c r="C20" s="310"/>
      <c r="D20" s="310"/>
      <c r="E20" s="310"/>
      <c r="F20" s="310"/>
      <c r="G20" s="310"/>
      <c r="H20" s="310"/>
      <c r="I20" s="44">
        <v>16</v>
      </c>
      <c r="J20" s="46">
        <v>0</v>
      </c>
      <c r="K20" s="46">
        <v>0</v>
      </c>
    </row>
    <row r="21" spans="1:11" ht="12.75">
      <c r="A21" s="311" t="s">
        <v>297</v>
      </c>
      <c r="B21" s="312"/>
      <c r="C21" s="312"/>
      <c r="D21" s="312"/>
      <c r="E21" s="312"/>
      <c r="F21" s="312"/>
      <c r="G21" s="312"/>
      <c r="H21" s="312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1" t="s">
        <v>298</v>
      </c>
      <c r="B23" s="302"/>
      <c r="C23" s="302"/>
      <c r="D23" s="302"/>
      <c r="E23" s="302"/>
      <c r="F23" s="302"/>
      <c r="G23" s="302"/>
      <c r="H23" s="302"/>
      <c r="I23" s="47">
        <v>18</v>
      </c>
      <c r="J23" s="45"/>
      <c r="K23" s="45"/>
    </row>
    <row r="24" spans="1:11" ht="17.25" customHeight="1">
      <c r="A24" s="303" t="s">
        <v>299</v>
      </c>
      <c r="B24" s="304"/>
      <c r="C24" s="304"/>
      <c r="D24" s="304"/>
      <c r="E24" s="304"/>
      <c r="F24" s="304"/>
      <c r="G24" s="304"/>
      <c r="H24" s="304"/>
      <c r="I24" s="48">
        <v>19</v>
      </c>
      <c r="J24" s="77"/>
      <c r="K24" s="77"/>
    </row>
    <row r="25" spans="1:11" ht="30" customHeight="1">
      <c r="A25" s="305" t="s">
        <v>300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3" t="s">
        <v>276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4" t="s">
        <v>312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2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2.7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12.7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2011-10-27T11:06:11Z</cp:lastPrinted>
  <dcterms:created xsi:type="dcterms:W3CDTF">2008-10-17T11:51:54Z</dcterms:created>
  <dcterms:modified xsi:type="dcterms:W3CDTF">2013-07-29T12:59:21Z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