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<sst xmlns="http://schemas.openxmlformats.org/spreadsheetml/2006/main" count="391" uniqueCount="343">
  <si>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</si>
  <si>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</si>
  <si>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</si>
  <si>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</si>
  <si>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</si>
  <si>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</si>
  <si>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</si>
  <si>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</si>
  <si>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</si>
  <si>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</si>
  <si>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</si>
  <si>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</si>
  <si>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</si>
  <si>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</si>
  <si>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</si>
  <si>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</si>
  <si>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</si>
  <si>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</si>
  <si>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</si>
  <si>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</si>
  <si>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</si>
  <si>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</si>
  <si>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</si>
  <si>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</si>
  <si>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</si>
  <si>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</si>
  <si>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</si>
  <si>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</si>
  <si>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</si>
  <si>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</si>
  <si>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</si>
  <si>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</si>
  <si>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</si>
  <si>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</si>
  <si>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</si>
  <si>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</si>
  <si>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</si>
  <si>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</si>
  <si>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</si>
  <si>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</si>
  <si>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</si>
  <si>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</si>
  <si>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</si>
  <si>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</si>
  <si>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</si>
  <si>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</si>
  <si>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</si>
  <si>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</si>
  <si>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</si>
  <si>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</si>
  <si>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</si>
  <si>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</si>
  <si>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</si>
  <si>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</si>
  <si>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</si>
  <si>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</si>
  <si>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</si>
  <si>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</si>
  <si>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</si>
  <si>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</si>
  <si>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</si>
  <si>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</si>
  <si>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</si>
  <si>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</si>
  <si>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</si>
  <si>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</si>
  <si>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</si>
  <si>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</si>
  <si>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</si>
  <si>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</si>
  <si>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</si>
  <si>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</si>
  <si>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</si>
  <si>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</si>
  <si>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</si>
  <si>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</si>
  <si>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</si>
  <si>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</si>
  <si>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</si>
  <si>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</si>
  <si>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</si>
  <si>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</si>
  <si>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</si>
  <si>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</si>
  <si>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</si>
  <si>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</si>
  <si>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</si>
  <si>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</si>
  <si>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</si>
  <si>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</si>
  <si>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</si>
  <si>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</si>
  <si>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</si>
  <si>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</si>
  <si>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</si>
  <si>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</si>
  <si>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</si>
  <si>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</si>
  <si>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</si>
  <si>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</si>
  <si>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</si>
  <si>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</si>
  <si>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</si>
  <si>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</si>
  <si>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</si>
  <si>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</si>
  <si>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</si>
  <si>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</si>
  <si>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</si>
  <si>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</si>
  <si>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</si>
  <si>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</si>
  <si>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</si>
  <si>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</si>
  <si>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</si>
  <si>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</si>
  <si>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</si>
  <si>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</si>
  <si>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</si>
  <si>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</si>
  <si>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</si>
  <si>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</si>
  <si>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</si>
  <si>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</si>
  <si>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</si>
  <si>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</si>
  <si>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</si>
  <si>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</si>
  <si>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</si>
  <si>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</si>
  <si>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</si>
  <si>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</si>
  <si>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</si>
  <si>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</si>
  <si>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</si>
  <si>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</si>
  <si>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</si>
  <si>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</si>
  <si>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</si>
  <si>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</si>
  <si>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</si>
  <si>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</si>
  <si>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</si>
  <si>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</si>
  <si>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</si>
  <si>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</si>
  <si>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</si>
  <si>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</si>
  <si>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</si>
  <si>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</si>
  <si>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</si>
  <si>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</si>
  <si>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</si>
  <si>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</si>
  <si>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</si>
  <si>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</si>
  <si>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</si>
  <si>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</si>
  <si>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</si>
  <si>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</si>
  <si>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</si>
  <si>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</si>
  <si>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</si>
  <si>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</si>
  <si>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</si>
  <si>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</si>
  <si>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</si>
  <si>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</si>
  <si>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</si>
  <si>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</si>
  <si>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</si>
  <si>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</si>
  <si>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</si>
  <si>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</si>
  <si>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</si>
  <si>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</si>
  <si>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</si>
  <si>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</si>
  <si>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</si>
  <si>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</si>
  <si>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</si>
  <si>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</si>
  <si>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</si>
  <si>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</si>
  <si>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</si>
  <si>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</si>
  <si>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</si>
  <si>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</si>
  <si>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</si>
  <si>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</si>
  <si>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</si>
  <si>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</si>
  <si>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</si>
  <si>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</si>
  <si>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</si>
  <si>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</si>
  <si>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</si>
  <si>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</si>
  <si>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</si>
  <si>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</si>
  <si>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</si>
  <si>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</si>
  <si>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</si>
  <si>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</si>
  <si>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</si>
  <si>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</si>
  <si>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</si>
  <si>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</si>
  <si>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</si>
  <si>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</si>
  <si>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</si>
  <si>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</si>
  <si>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</si>
  <si>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</si>
  <si>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</si>
  <si>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</si>
  <si>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</si>
  <si>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</si>
  <si>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</si>
  <si>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</si>
  <si>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</si>
  <si>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</si>
  <si>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</si>
  <si>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</si>
  <si>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</si>
  <si>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</si>
  <si>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</si>
  <si>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</si>
  <si>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</si>
  <si>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</si>
  <si>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</si>
  <si>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</si>
  <si>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</si>
  <si>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</si>
  <si>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</si>
  <si>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</si>
  <si>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</si>
  <si>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</si>
  <si>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</si>
  <si>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</si>
  <si>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</si>
  <si>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</si>
  <si>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</si>
  <si>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</si>
  <si>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</si>
  <si>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</si>
  <si>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</si>
  <si>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</si>
  <si>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</si>
  <si>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</si>
  <si>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</si>
  <si>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</si>
  <si>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</si>
  <si>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</si>
  <si>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</si>
  <si>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</si>
  <si>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</si>
  <si>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</si>
  <si>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</si>
  <si>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</si>
  <si>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</si>
  <si>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</si>
  <si>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</si>
  <si>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</si>
  <si>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</si>
  <si>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</si>
  <si>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</si>
  <si>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</si>
  <si>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</si>
  <si>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</si>
  <si>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</si>
  <si>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</si>
  <si>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</si>
  <si>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</si>
  <si>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</si>
  <si>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</si>
  <si>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</si>
  <si>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</si>
  <si>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</si>
  <si>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</si>
  <si>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</si>
  <si>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</si>
  <si>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</si>
  <si>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</si>
  <si>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</si>
  <si>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</si>
  <si>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</si>
  <si>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</si>
  <si>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</si>
  <si>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</si>
  <si>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</si>
  <si>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</si>
  <si>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</si>
  <si>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</si>
  <si>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</si>
  <si>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</si>
  <si>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</si>
  <si>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</si>
  <si>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</si>
  <si>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</si>
  <si>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</si>
  <si>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</si>
  <si>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</si>
  <si>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</si>
  <si>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</si>
  <si>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</si>
  <si>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</si>
  <si>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</si>
  <si>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</si>
  <si>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</si>
  <si>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</si>
  <si>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</si>
  <si>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</si>
  <si>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</si>
  <si>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</si>
  <si>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</si>
  <si>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</si>
  <si>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</si>
  <si>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</si>
  <si>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</si>
  <si>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</si>
  <si>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</si>
  <si>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</si>
  <si>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</si>
  <si>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</si>
  <si>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</si>
  <si>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</si>
  <si>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</si>
  <si>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</si>
  <si>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</si>
  <si>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</si>
  <si>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</si>
  <si>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</si>
  <si>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3011</t>
  </si>
  <si>
    <t>Divna Pjevalica</t>
  </si>
  <si>
    <t>051405616</t>
  </si>
  <si>
    <t>051217304</t>
  </si>
  <si>
    <t>divna.pjevalica@lenac.hr</t>
  </si>
  <si>
    <t>SANDRA UZELAC</t>
  </si>
  <si>
    <t>stanje na dan 31.12.2013.</t>
  </si>
  <si>
    <t>Obveznik: Brodogradilište Viktor Lenac d.d.</t>
  </si>
  <si>
    <t>u razdoblju 01.01.2013. do 31.12.2013.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</si>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</sst>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7">
      <selection activeCell="F25" sqref="F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325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326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327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328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51000</v>
      </c>
      <c r="D14" s="164"/>
      <c r="E14" s="31"/>
      <c r="F14" s="139" t="s">
        <v>329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331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332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373</v>
      </c>
      <c r="D22" s="139"/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8</v>
      </c>
      <c r="D24" s="139"/>
      <c r="E24" s="158"/>
      <c r="F24" s="158"/>
      <c r="G24" s="159"/>
      <c r="H24" s="38" t="s">
        <v>270</v>
      </c>
      <c r="I24" s="48">
        <v>495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342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334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335</v>
      </c>
      <c r="D48" s="123"/>
      <c r="E48" s="124"/>
      <c r="F48" s="32"/>
      <c r="G48" s="38" t="s">
        <v>281</v>
      </c>
      <c r="H48" s="127" t="s">
        <v>336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337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20" sqref="K12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340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254396163</v>
      </c>
      <c r="K9" s="12">
        <f>K10+K17+K27+K36+K40</f>
        <v>274646904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4045987</v>
      </c>
      <c r="K10" s="12">
        <f>SUM(K11:K16)</f>
        <v>7166739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>
        <v>0</v>
      </c>
      <c r="K11" s="13">
        <v>3191347</v>
      </c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4045987</v>
      </c>
      <c r="K12" s="13">
        <v>3975392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0</v>
      </c>
      <c r="K13" s="13">
        <v>0</v>
      </c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>
        <v>0</v>
      </c>
      <c r="K14" s="13">
        <v>0</v>
      </c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0</v>
      </c>
      <c r="K15" s="13">
        <v>0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0</v>
      </c>
      <c r="K16" s="13">
        <v>0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229378490</v>
      </c>
      <c r="K17" s="12">
        <f>SUM(K18:K26)</f>
        <v>258091782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5545687</v>
      </c>
      <c r="K18" s="13">
        <v>5545687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3052438</v>
      </c>
      <c r="K19" s="13">
        <v>3043734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181930586</v>
      </c>
      <c r="K20" s="13">
        <v>199495733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7855582</v>
      </c>
      <c r="K21" s="13">
        <v>7058775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0</v>
      </c>
      <c r="K22" s="13">
        <v>0</v>
      </c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14134125</v>
      </c>
      <c r="K23" s="13">
        <v>314655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16860072</v>
      </c>
      <c r="K24" s="13">
        <v>42633198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0</v>
      </c>
      <c r="K25" s="13">
        <v>0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0</v>
      </c>
      <c r="K26" s="13">
        <v>0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20946686</v>
      </c>
      <c r="K27" s="12">
        <f>SUM(K28:K35)</f>
        <v>9338383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1451719</v>
      </c>
      <c r="K28" s="13">
        <v>1440508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0</v>
      </c>
      <c r="K29" s="13">
        <v>0</v>
      </c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325000</v>
      </c>
      <c r="K30" s="13">
        <v>200000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>
        <v>0</v>
      </c>
      <c r="K31" s="13">
        <v>0</v>
      </c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0</v>
      </c>
      <c r="K32" s="13">
        <v>0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59506</v>
      </c>
      <c r="K33" s="13">
        <v>60232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19110461</v>
      </c>
      <c r="K34" s="13">
        <v>7637643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0</v>
      </c>
      <c r="K35" s="13">
        <v>0</v>
      </c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0</v>
      </c>
      <c r="K37" s="13">
        <v>0</v>
      </c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0</v>
      </c>
      <c r="K38" s="13">
        <v>0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0</v>
      </c>
      <c r="K39" s="13">
        <v>0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25000</v>
      </c>
      <c r="K40" s="13">
        <v>50000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100756490</v>
      </c>
      <c r="K41" s="12">
        <f>K42+K50+K57+K65</f>
        <v>81297308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23770054</v>
      </c>
      <c r="K42" s="12">
        <f>SUM(K43:K49)</f>
        <v>18963108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20043282</v>
      </c>
      <c r="K43" s="13">
        <v>18480668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3726772</v>
      </c>
      <c r="K44" s="13">
        <v>482440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0</v>
      </c>
      <c r="K45" s="13">
        <v>0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0</v>
      </c>
      <c r="K46" s="13">
        <v>0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0</v>
      </c>
      <c r="K47" s="13">
        <v>0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0</v>
      </c>
      <c r="K48" s="13">
        <v>0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>
        <v>0</v>
      </c>
      <c r="K49" s="13">
        <v>0</v>
      </c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42941581</v>
      </c>
      <c r="K50" s="12">
        <f>SUM(K51:K56)</f>
        <v>46077130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92460</v>
      </c>
      <c r="K51" s="13">
        <v>0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31553308</v>
      </c>
      <c r="K52" s="13">
        <v>41156112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0</v>
      </c>
      <c r="K53" s="13">
        <v>0</v>
      </c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0</v>
      </c>
      <c r="K54" s="13">
        <v>38997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10500569</v>
      </c>
      <c r="K55" s="13">
        <v>4564437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795244</v>
      </c>
      <c r="K56" s="13">
        <v>317584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12706574</v>
      </c>
      <c r="K57" s="12">
        <f>SUM(K58:K64)</f>
        <v>2447792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>
        <v>0</v>
      </c>
      <c r="K58" s="13">
        <v>0</v>
      </c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0</v>
      </c>
      <c r="K59" s="13">
        <v>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>
        <v>0</v>
      </c>
      <c r="K60" s="13">
        <v>0</v>
      </c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>
        <v>0</v>
      </c>
      <c r="K61" s="13">
        <v>0</v>
      </c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0</v>
      </c>
      <c r="K62" s="13">
        <v>0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12706574</v>
      </c>
      <c r="K63" s="13">
        <v>2447792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0</v>
      </c>
      <c r="K64" s="13">
        <v>0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21338281</v>
      </c>
      <c r="K65" s="13">
        <v>13809278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42709</v>
      </c>
      <c r="K66" s="13">
        <v>270925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355195362</v>
      </c>
      <c r="K67" s="12">
        <f>K8+K9+K41+K66</f>
        <v>356215137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f>+J67-J115</f>
        <v>0</v>
      </c>
      <c r="K68" s="14">
        <f>+K67-K115</f>
        <v>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192676814</v>
      </c>
      <c r="K70" s="20">
        <f>K71+K72+K73+K79+K80+K83+K86</f>
        <v>192997409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168132470</v>
      </c>
      <c r="K71" s="13">
        <v>168132470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0</v>
      </c>
      <c r="K72" s="13">
        <v>0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54202039</v>
      </c>
      <c r="K73" s="12">
        <f>K74+K75-K76+K77+K78</f>
        <v>24444344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7125782</v>
      </c>
      <c r="K74" s="13">
        <v>7125782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12540000</v>
      </c>
      <c r="K75" s="13">
        <v>12540000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8055772</v>
      </c>
      <c r="K76" s="13">
        <v>8055772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>
        <v>0</v>
      </c>
      <c r="K77" s="13">
        <v>0</v>
      </c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42592029</v>
      </c>
      <c r="K78" s="13">
        <v>12834334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0</v>
      </c>
      <c r="K79" s="13">
        <v>0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>
        <v>0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0</v>
      </c>
      <c r="K82" s="13">
        <v>0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-29657695</v>
      </c>
      <c r="K83" s="12">
        <f>K84-K85</f>
        <v>420595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420595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29657695</v>
      </c>
      <c r="K85" s="13">
        <v>0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0</v>
      </c>
      <c r="K86" s="13">
        <v>0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2848919</v>
      </c>
      <c r="K87" s="12">
        <f>SUM(K88:K90)</f>
        <v>3579054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0</v>
      </c>
      <c r="K88" s="13">
        <v>0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>
        <v>0</v>
      </c>
      <c r="K89" s="13">
        <v>0</v>
      </c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2848919</v>
      </c>
      <c r="K90" s="13">
        <v>3579054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74374913</v>
      </c>
      <c r="K91" s="12">
        <f>SUM(K92:K100)</f>
        <v>76858707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>
        <v>0</v>
      </c>
      <c r="K92" s="13">
        <v>0</v>
      </c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0</v>
      </c>
      <c r="K93" s="13">
        <v>0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70166188</v>
      </c>
      <c r="K94" s="13">
        <v>72684928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>
        <v>0</v>
      </c>
      <c r="K95" s="13">
        <v>0</v>
      </c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0</v>
      </c>
      <c r="K96" s="13">
        <v>0</v>
      </c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>
        <v>0</v>
      </c>
      <c r="K97" s="13">
        <v>0</v>
      </c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>
        <v>0</v>
      </c>
      <c r="K98" s="13">
        <v>0</v>
      </c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4208725</v>
      </c>
      <c r="K99" s="13">
        <v>4173779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0</v>
      </c>
      <c r="K100" s="13">
        <v>0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81967930</v>
      </c>
      <c r="K101" s="12">
        <f>SUM(K102:K113)</f>
        <v>74951509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1686309</v>
      </c>
      <c r="K102" s="13">
        <v>1799039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0</v>
      </c>
      <c r="K103" s="13">
        <v>0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13541153</v>
      </c>
      <c r="K104" s="13">
        <v>15069286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3622390</v>
      </c>
      <c r="K105" s="13">
        <v>2020840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54022567</v>
      </c>
      <c r="K106" s="13">
        <v>48189762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0</v>
      </c>
      <c r="K107" s="13">
        <v>0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>
        <v>0</v>
      </c>
      <c r="K108" s="13">
        <v>0</v>
      </c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3567583</v>
      </c>
      <c r="K109" s="13">
        <v>3119470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2286353</v>
      </c>
      <c r="K110" s="13">
        <v>2766676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0</v>
      </c>
      <c r="K111" s="13">
        <v>0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>
        <v>0</v>
      </c>
      <c r="K112" s="13">
        <v>0</v>
      </c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3241575</v>
      </c>
      <c r="K113" s="13">
        <v>1986436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3326786</v>
      </c>
      <c r="K114" s="13">
        <v>7828458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355195362</v>
      </c>
      <c r="K115" s="12">
        <f>K70+K87+K91+K101+K114</f>
        <v>356215137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0</v>
      </c>
      <c r="K116" s="14">
        <v>0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>
        <v>0</v>
      </c>
      <c r="K119" s="13">
        <v>0</v>
      </c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2">
      <selection activeCell="K72" sqref="K72"/>
    </sheetView>
  </sheetViews>
  <sheetFormatPr defaultColWidth="9.140625" defaultRowHeight="12.75"/>
  <cols>
    <col min="8" max="8" width="6.28125" style="0" customWidth="1"/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tr">
        <f>+Bilanca!A4</f>
        <v>Obveznik: Brodogradilište Viktor Lenac d.d.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250503292</v>
      </c>
      <c r="K7" s="20">
        <f>SUM(K8:K9)</f>
        <v>278857970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234975744</v>
      </c>
      <c r="K8" s="13">
        <v>264310306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15527548</v>
      </c>
      <c r="K9" s="13">
        <v>14547664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278696980</v>
      </c>
      <c r="K10" s="12">
        <f>K11+K12+K16+K20+K21+K22+K25+K26</f>
        <v>276102979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-1487152</v>
      </c>
      <c r="K11" s="13">
        <v>3244332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188501320</v>
      </c>
      <c r="K12" s="12">
        <f>SUM(K13:K15)</f>
        <v>188211924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65008876</v>
      </c>
      <c r="K13" s="13">
        <v>78034913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0</v>
      </c>
      <c r="K14" s="13">
        <v>0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123492444</v>
      </c>
      <c r="K15" s="13">
        <v>110177011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58177757</v>
      </c>
      <c r="K16" s="12">
        <f>SUM(K17:K19)</f>
        <v>48754745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35039642</v>
      </c>
      <c r="K17" s="13">
        <v>29768479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14483122</v>
      </c>
      <c r="K18" s="13">
        <v>11943909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8654993</v>
      </c>
      <c r="K19" s="13">
        <v>7042357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13657080</v>
      </c>
      <c r="K20" s="13">
        <v>16076080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19123568</v>
      </c>
      <c r="K21" s="13">
        <v>14596525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3093461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>
        <v>0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0</v>
      </c>
      <c r="K24" s="13">
        <v>3093461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507778</v>
      </c>
      <c r="K25" s="13">
        <v>1606280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216629</v>
      </c>
      <c r="K26" s="13">
        <v>519632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3843877</v>
      </c>
      <c r="K27" s="12">
        <f>SUM(K28:K32)</f>
        <v>3571551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3843877</v>
      </c>
      <c r="K29" s="13">
        <v>3571551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5307884</v>
      </c>
      <c r="K33" s="12">
        <f>SUM(K34:K37)</f>
        <v>5905947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5307884</v>
      </c>
      <c r="K35" s="13">
        <v>5905947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254347169</v>
      </c>
      <c r="K42" s="12">
        <f>K7+K27+K38+K40</f>
        <v>282429521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284004864</v>
      </c>
      <c r="K43" s="12">
        <f>K10+K33+K39+K41</f>
        <v>282008926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-29657695</v>
      </c>
      <c r="K44" s="12">
        <f>K42-K43</f>
        <v>420595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420595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29657695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0</v>
      </c>
      <c r="K47" s="13">
        <v>0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-29657695</v>
      </c>
      <c r="K48" s="12">
        <f>K44-K47</f>
        <v>420595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420595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29657695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f>+J48</f>
        <v>-29657695</v>
      </c>
      <c r="K56" s="11">
        <f>+K48</f>
        <v>420595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-125000</v>
      </c>
      <c r="K57" s="12">
        <f>SUM(K58:K64)</f>
        <v>-125000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-125000</v>
      </c>
      <c r="K60" s="13">
        <v>-125000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-25000</v>
      </c>
      <c r="K65" s="13">
        <v>-25000</v>
      </c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-100000</v>
      </c>
      <c r="K66" s="12">
        <f>K57-K65</f>
        <v>-100000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-29757695</v>
      </c>
      <c r="K67" s="18">
        <f>K56+K66</f>
        <v>320595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0" max="10" width="9.42187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341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tr">
        <f>+Bilanca!A4</f>
        <v>Obveznik: Brodogradilište Viktor Lenac d.d.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-29657695</v>
      </c>
      <c r="K8" s="13">
        <v>420595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13657080</v>
      </c>
      <c r="K9" s="13">
        <v>16076080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0</v>
      </c>
      <c r="K10" s="13">
        <v>0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20552927</v>
      </c>
      <c r="K11" s="13">
        <v>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9127247</v>
      </c>
      <c r="K12" s="13">
        <v>4806946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26448268</v>
      </c>
      <c r="K13" s="13">
        <v>30828851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40127827</v>
      </c>
      <c r="K14" s="12">
        <f>SUM(K8:K13)</f>
        <v>52132472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31756329</v>
      </c>
      <c r="K15" s="13">
        <v>3854922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0</v>
      </c>
      <c r="K16" s="13">
        <v>8525893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0</v>
      </c>
      <c r="K17" s="13">
        <v>0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270168</v>
      </c>
      <c r="K18" s="13">
        <v>3428621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32026497</v>
      </c>
      <c r="K19" s="12">
        <f>SUM(K15:K18)</f>
        <v>15809436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8101330</v>
      </c>
      <c r="K20" s="12">
        <f>IF(K14&gt;K19,K14-K19,0)</f>
        <v>36323036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485068</v>
      </c>
      <c r="K23" s="13">
        <v>374899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0</v>
      </c>
      <c r="K24" s="13">
        <v>0</v>
      </c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0</v>
      </c>
      <c r="K25" s="13">
        <v>0</v>
      </c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0</v>
      </c>
      <c r="K26" s="13">
        <v>0</v>
      </c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300000</v>
      </c>
      <c r="K27" s="13">
        <v>376211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785068</v>
      </c>
      <c r="K28" s="12">
        <f>SUM(K23:K27)</f>
        <v>751110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96771034</v>
      </c>
      <c r="K29" s="13">
        <v>48285023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0</v>
      </c>
      <c r="K30" s="13">
        <v>0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1438579</v>
      </c>
      <c r="K31" s="13">
        <v>365000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98209613</v>
      </c>
      <c r="K32" s="12">
        <f>SUM(K29:K31)</f>
        <v>48650023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97424545</v>
      </c>
      <c r="K34" s="12">
        <f>IF(K32&gt;K28,K32-K28,0)</f>
        <v>47898913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>
        <v>0</v>
      </c>
      <c r="K36" s="13">
        <v>0</v>
      </c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82875636</v>
      </c>
      <c r="K37" s="13">
        <v>24791013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0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82875636</v>
      </c>
      <c r="K39" s="12">
        <f>SUM(K36:K38)</f>
        <v>24791013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8048177</v>
      </c>
      <c r="K40" s="13">
        <v>20744139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0</v>
      </c>
      <c r="K41" s="13">
        <v>0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0</v>
      </c>
      <c r="K42" s="13">
        <v>0</v>
      </c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0</v>
      </c>
      <c r="K43" s="13">
        <v>0</v>
      </c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0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8048177</v>
      </c>
      <c r="K45" s="12">
        <f>SUM(K40:K44)</f>
        <v>20744139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74827459</v>
      </c>
      <c r="K46" s="12">
        <f>IF(K39&gt;K45,K39-K45,0)</f>
        <v>4046874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14495756</v>
      </c>
      <c r="K49" s="12">
        <f>IF(K21-K20+K34-K33+K47-K46&gt;0,K21-K20+K34-K33+K47-K46,0)</f>
        <v>7529003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35834037</v>
      </c>
      <c r="K50" s="13">
        <v>21338281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0</v>
      </c>
      <c r="K51" s="13">
        <v>0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f>+J49</f>
        <v>14495756</v>
      </c>
      <c r="K52" s="13">
        <f>+K49</f>
        <v>7529003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21338281</v>
      </c>
      <c r="K53" s="18">
        <f>K50+K51-K52</f>
        <v>13809278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41275</v>
      </c>
      <c r="F2" s="99" t="s">
        <v>258</v>
      </c>
      <c r="G2" s="274">
        <v>41639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168132470</v>
      </c>
      <c r="K5" s="107">
        <v>168132470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0</v>
      </c>
      <c r="K6" s="108">
        <v>0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54302039</v>
      </c>
      <c r="K7" s="108">
        <v>24644344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0</v>
      </c>
      <c r="K8" s="108">
        <v>0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-29657695</v>
      </c>
      <c r="K9" s="108">
        <v>420595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0</v>
      </c>
      <c r="K10" s="108">
        <v>0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>
        <v>0</v>
      </c>
      <c r="K11" s="108">
        <v>0</v>
      </c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>
        <v>-100000</v>
      </c>
      <c r="K12" s="108">
        <v>-200000</v>
      </c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>
        <v>0</v>
      </c>
      <c r="K13" s="108">
        <v>0</v>
      </c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192676814</v>
      </c>
      <c r="K14" s="109">
        <f>SUM(K5:K13)</f>
        <v>192997409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Divna Pjevalica</cp:lastModifiedBy>
  <cp:lastPrinted>2014-04-30T08:08:27Z</cp:lastPrinted>
  <dcterms:created xsi:type="dcterms:W3CDTF">2008-10-17T11:51:54Z</dcterms:created>
  <dcterms:modified xsi:type="dcterms:W3CDTF">2014-04-30T08:28:16Z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