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<sst xmlns="http://schemas.openxmlformats.org/spreadsheetml/2006/main" count="399" uniqueCount="350">
  <si>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</si>
  <si>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</si>
  <si>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</si>
  <si>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</si>
  <si>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</si>
  <si>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</si>
  <si>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</si>
  <si>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</si>
  <si>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</si>
  <si>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</si>
  <si>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</si>
  <si>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</si>
  <si>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</si>
  <si>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</si>
  <si>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</si>
  <si>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</si>
  <si>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</si>
  <si>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</si>
  <si>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</si>
  <si>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</si>
  <si>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</si>
  <si>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</si>
  <si>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</si>
  <si>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</si>
  <si>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</si>
  <si>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</si>
  <si>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</si>
  <si>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</si>
  <si>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</si>
  <si>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</si>
  <si>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</si>
  <si>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</si>
  <si>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</si>
  <si>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</si>
  <si>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</si>
  <si>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</si>
  <si>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</si>
  <si>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</si>
  <si>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</si>
  <si>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</si>
  <si>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</si>
  <si>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</si>
  <si>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</si>
  <si>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</si>
  <si>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</si>
  <si>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</si>
  <si>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</si>
  <si>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</si>
  <si>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</si>
  <si>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</si>
  <si>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</si>
  <si>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</si>
  <si>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</si>
  <si>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</si>
  <si>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</si>
  <si>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</si>
  <si>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</si>
  <si>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</si>
  <si>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</si>
  <si>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</si>
  <si>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</si>
  <si>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</si>
  <si>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</si>
  <si>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</si>
  <si>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</si>
  <si>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</si>
  <si>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</si>
  <si>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</si>
  <si>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</si>
  <si>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</si>
  <si>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</si>
  <si>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</si>
  <si>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</si>
  <si>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</si>
  <si>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</si>
  <si>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</si>
  <si>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</si>
  <si>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</si>
  <si>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</si>
  <si>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</si>
  <si>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</si>
  <si>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</si>
  <si>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</si>
  <si>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</si>
  <si>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</si>
  <si>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</si>
  <si>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</si>
  <si>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</si>
  <si>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</si>
  <si>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</si>
  <si>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</si>
  <si>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</si>
  <si>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</si>
  <si>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</si>
  <si>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</si>
  <si>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</si>
  <si>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</si>
  <si>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</si>
  <si>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</si>
  <si>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</si>
  <si>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</si>
  <si>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</si>
  <si>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</si>
  <si>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</si>
  <si>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</si>
  <si>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</si>
  <si>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</si>
  <si>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</si>
  <si>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</si>
  <si>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</si>
  <si>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</si>
  <si>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</si>
  <si>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</si>
  <si>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</si>
  <si>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</si>
  <si>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</si>
  <si>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</si>
  <si>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</si>
  <si>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</si>
  <si>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</si>
  <si>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</si>
  <si>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</si>
  <si>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</si>
  <si>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</si>
  <si>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</si>
  <si>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</si>
  <si>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</si>
  <si>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</si>
  <si>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</si>
  <si>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</si>
  <si>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</si>
  <si>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</si>
  <si>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</si>
  <si>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</si>
  <si>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</si>
  <si>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</si>
  <si>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</si>
  <si>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</si>
  <si>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</si>
  <si>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</si>
  <si>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</si>
  <si>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</si>
  <si>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</si>
  <si>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</si>
  <si>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</si>
  <si>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</si>
  <si>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</si>
  <si>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</si>
  <si>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</si>
  <si>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</si>
  <si>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</si>
  <si>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</si>
  <si>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</si>
  <si>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</si>
  <si>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</si>
  <si>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</si>
  <si>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</si>
  <si>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</si>
  <si>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</si>
  <si>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</si>
  <si>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</si>
  <si>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</si>
  <si>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</si>
  <si>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</si>
  <si>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</si>
  <si>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</si>
  <si>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</si>
  <si>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</si>
  <si>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</si>
  <si>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</si>
  <si>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</si>
  <si>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</si>
  <si>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</si>
  <si>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</si>
  <si>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</si>
  <si>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</si>
  <si>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</si>
  <si>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</si>
  <si>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</si>
  <si>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</si>
  <si>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</si>
  <si>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</si>
  <si>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</si>
  <si>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</si>
  <si>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</si>
  <si>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</si>
  <si>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</si>
  <si>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</si>
  <si>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</si>
  <si>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</si>
  <si>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</si>
  <si>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</si>
  <si>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</si>
  <si>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</si>
  <si>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</si>
  <si>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</si>
  <si>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</si>
  <si>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</si>
  <si>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</si>
  <si>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</si>
  <si>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</si>
  <si>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</si>
  <si>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</si>
  <si>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</si>
  <si>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</si>
  <si>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</si>
  <si>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</si>
  <si>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</si>
  <si>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</si>
  <si>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</si>
  <si>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</si>
  <si>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</si>
  <si>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</si>
  <si>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</si>
  <si>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</si>
  <si>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</si>
  <si>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</si>
  <si>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</si>
  <si>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</si>
  <si>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</si>
  <si>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</si>
  <si>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</si>
  <si>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</si>
  <si>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</si>
  <si>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</si>
  <si>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</si>
  <si>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</si>
  <si>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</si>
  <si>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</si>
  <si>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</si>
  <si>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</si>
  <si>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</si>
  <si>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</si>
  <si>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</si>
  <si>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</si>
  <si>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</si>
  <si>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</si>
  <si>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</si>
  <si>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</si>
  <si>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</si>
  <si>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</si>
  <si>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</si>
  <si>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</si>
  <si>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</si>
  <si>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</si>
  <si>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</si>
  <si>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</si>
  <si>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</si>
  <si>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</si>
  <si>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</si>
  <si>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</si>
  <si>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</si>
  <si>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</si>
  <si>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</si>
  <si>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</si>
  <si>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</si>
  <si>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</si>
  <si>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</si>
  <si>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</si>
  <si>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</si>
  <si>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</si>
  <si>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</si>
  <si>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</si>
  <si>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</si>
  <si>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</si>
  <si>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</si>
  <si>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</si>
  <si>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</si>
  <si>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</si>
  <si>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</si>
  <si>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</si>
  <si>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</si>
  <si>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</si>
  <si>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</si>
  <si>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</si>
  <si>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</si>
  <si>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</si>
  <si>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</si>
  <si>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</si>
  <si>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</si>
  <si>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</si>
  <si>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</si>
  <si>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</si>
  <si>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</si>
  <si>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</si>
  <si>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</si>
  <si>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</si>
  <si>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</si>
  <si>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</si>
  <si>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</si>
  <si>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</si>
  <si>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</si>
  <si>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</si>
  <si>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</si>
  <si>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</si>
  <si>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</si>
  <si>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</si>
  <si>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</si>
  <si>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</si>
  <si>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</si>
  <si>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</si>
  <si>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</si>
  <si>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</si>
  <si>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</si>
  <si>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</si>
  <si>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</si>
  <si>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</si>
  <si>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</si>
  <si>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</si>
  <si>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</si>
  <si>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</si>
  <si>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</si>
  <si>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</si>
  <si>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</si>
  <si>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</si>
  <si>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</si>
  <si>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</si>
  <si>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</si>
  <si>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</si>
  <si>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</si>
  <si>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</si>
  <si>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</si>
  <si>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</si>
  <si>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</si>
  <si>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</si>
  <si>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</si>
  <si>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</si>
  <si>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</si>
  <si>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</si>
  <si>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</si>
  <si>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</si>
  <si>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</si>
  <si>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</si>
  <si>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</si>
  <si>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</si>
  <si>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</si>
  <si>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DA</t>
  </si>
  <si>
    <t>Viktor Servisi d.o.o.</t>
  </si>
  <si>
    <t>Rijeka, Martinšćica bb</t>
  </si>
  <si>
    <t>03767248</t>
  </si>
  <si>
    <t>AKTIVA</t>
  </si>
  <si>
    <t>u kunama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</si>
  <si>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GRUPA</t>
    </r>
    <r>
      <rPr>
        <b/>
        <u val="single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</si>
  <si>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r>
      <rPr>
        <b/>
        <sz val="10"/>
        <rFont val="Arial"/>
        <family val="2"/>
      </rPr>
      <t>Obveznik: Brodogradilište Viktor Lenac GRUPA</t>
    </r>
    <r>
      <rPr>
        <b/>
        <i/>
        <sz val="10"/>
        <rFont val="Arial"/>
        <family val="2"/>
      </rPr>
      <t xml:space="preserve">  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</t>
    </r>
    <r>
      <rPr>
        <i/>
        <sz val="8"/>
        <rFont val="Arial"/>
        <family val="2"/>
      </rPr>
      <t xml:space="preserve"> u kunama</t>
    </r>
  </si>
  <si>
    <r>
      <t xml:space="preserve">IZVJEŠTAJ O PROMJENAMA KAPITALA   </t>
    </r>
    <r>
      <rPr>
        <b/>
        <sz val="10"/>
        <rFont val="Arial"/>
        <family val="2"/>
      </rPr>
      <t>(Grupa)</t>
    </r>
  </si>
  <si>
    <t xml:space="preserve"> </t>
  </si>
  <si>
    <r>
      <t xml:space="preserve">Obveznik: Brodogradilište Viktor Lenac GRUPA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</si>
  <si>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stanje na dan 31.12.2012.</t>
  </si>
  <si>
    <t>u razdoblju  01.01.2012. do 31.12.2012.</t>
  </si>
  <si>
    <t>u razdoblju   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</si>
</sst>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2" fillId="0" borderId="24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29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0" fillId="0" borderId="15" xfId="62" applyFont="1" applyFill="1" applyBorder="1" applyAlignment="1">
      <alignment horizontal="center" vertical="center" wrapText="1"/>
      <protection/>
    </xf>
    <xf numFmtId="0" fontId="21" fillId="0" borderId="24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2" fillId="0" borderId="26" xfId="57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center"/>
      <protection/>
    </xf>
    <xf numFmtId="0" fontId="3" fillId="0" borderId="28" xfId="57" applyFont="1" applyFill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24" fillId="0" borderId="15" xfId="57" applyFont="1" applyBorder="1" applyAlignment="1" applyProtection="1">
      <alignment horizontal="center" vertical="center" wrapText="1"/>
      <protection hidden="1"/>
    </xf>
    <xf numFmtId="0" fontId="24" fillId="0" borderId="0" xfId="57" applyFont="1" applyBorder="1" applyAlignment="1" applyProtection="1">
      <alignment horizontal="center" vertical="center" wrapText="1"/>
      <protection hidden="1"/>
    </xf>
    <xf numFmtId="0" fontId="24" fillId="0" borderId="24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0" fillId="2" borderId="21" xfId="0" applyFont="1" applyFill="1" applyBorder="1" applyAlignment="1" applyProtection="1">
      <alignment vertical="center" wrapText="1"/>
      <protection hidden="1"/>
    </xf>
    <xf numFmtId="0" fontId="20" fillId="2" borderId="42" xfId="0" applyFont="1" applyFill="1" applyBorder="1" applyAlignment="1" applyProtection="1">
      <alignment vertical="center" wrapText="1"/>
      <protection hidden="1"/>
    </xf>
    <xf numFmtId="0" fontId="20" fillId="2" borderId="43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 applyProtection="1">
      <alignment vertical="center" wrapText="1"/>
      <protection hidden="1"/>
    </xf>
    <xf numFmtId="0" fontId="6" fillId="2" borderId="42" xfId="0" applyFont="1" applyFill="1" applyBorder="1" applyAlignment="1" applyProtection="1">
      <alignment vertical="center" wrapText="1"/>
      <protection hidden="1"/>
    </xf>
    <xf numFmtId="0" fontId="6" fillId="2" borderId="43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5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0" fillId="0" borderId="31" xfId="62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4" t="s">
        <v>244</v>
      </c>
      <c r="B1" s="155"/>
      <c r="C1" s="155"/>
      <c r="D1" s="81"/>
      <c r="E1" s="81"/>
      <c r="F1" s="81"/>
      <c r="G1" s="81"/>
      <c r="H1" s="81"/>
      <c r="I1" s="82"/>
      <c r="J1" s="9"/>
      <c r="K1" s="9"/>
      <c r="L1" s="9"/>
    </row>
    <row r="2" spans="1:12" ht="12.75">
      <c r="A2" s="195" t="s">
        <v>245</v>
      </c>
      <c r="B2" s="196"/>
      <c r="C2" s="196"/>
      <c r="D2" s="197"/>
      <c r="E2" s="116" t="s">
        <v>317</v>
      </c>
      <c r="F2" s="11"/>
      <c r="G2" s="12" t="s">
        <v>246</v>
      </c>
      <c r="H2" s="116">
        <v>41274</v>
      </c>
      <c r="I2" s="83"/>
      <c r="J2" s="9"/>
      <c r="K2" s="9"/>
      <c r="L2" s="9"/>
    </row>
    <row r="3" spans="1:12" ht="12.75">
      <c r="A3" s="84"/>
      <c r="B3" s="13"/>
      <c r="C3" s="13"/>
      <c r="D3" s="13"/>
      <c r="E3" s="14"/>
      <c r="F3" s="14"/>
      <c r="G3" s="13"/>
      <c r="H3" s="13"/>
      <c r="I3" s="85"/>
      <c r="J3" s="9"/>
      <c r="K3" s="9"/>
      <c r="L3" s="9"/>
    </row>
    <row r="4" spans="1:12" ht="20.25" customHeight="1">
      <c r="A4" s="198" t="s">
        <v>311</v>
      </c>
      <c r="B4" s="199"/>
      <c r="C4" s="199"/>
      <c r="D4" s="199"/>
      <c r="E4" s="199"/>
      <c r="F4" s="199"/>
      <c r="G4" s="199"/>
      <c r="H4" s="199"/>
      <c r="I4" s="200"/>
      <c r="J4" s="9"/>
      <c r="K4" s="9"/>
      <c r="L4" s="9"/>
    </row>
    <row r="5" spans="1:12" ht="12.75">
      <c r="A5" s="86"/>
      <c r="B5" s="15"/>
      <c r="C5" s="15"/>
      <c r="D5" s="15"/>
      <c r="E5" s="16"/>
      <c r="F5" s="87"/>
      <c r="G5" s="17"/>
      <c r="H5" s="18"/>
      <c r="I5" s="88"/>
      <c r="J5" s="9"/>
      <c r="K5" s="9"/>
      <c r="L5" s="9"/>
    </row>
    <row r="6" spans="1:12" ht="12.75">
      <c r="A6" s="145" t="s">
        <v>247</v>
      </c>
      <c r="B6" s="146"/>
      <c r="C6" s="160" t="s">
        <v>318</v>
      </c>
      <c r="D6" s="161"/>
      <c r="E6" s="28"/>
      <c r="F6" s="28"/>
      <c r="G6" s="28"/>
      <c r="H6" s="28"/>
      <c r="I6" s="89"/>
      <c r="J6" s="9"/>
      <c r="K6" s="9"/>
      <c r="L6" s="9"/>
    </row>
    <row r="7" spans="1:12" ht="12.75">
      <c r="A7" s="90"/>
      <c r="B7" s="21"/>
      <c r="C7" s="15"/>
      <c r="D7" s="15"/>
      <c r="E7" s="28"/>
      <c r="F7" s="28"/>
      <c r="G7" s="28"/>
      <c r="H7" s="28"/>
      <c r="I7" s="89"/>
      <c r="J7" s="9"/>
      <c r="K7" s="9"/>
      <c r="L7" s="9"/>
    </row>
    <row r="8" spans="1:12" ht="12.75">
      <c r="A8" s="201" t="s">
        <v>345</v>
      </c>
      <c r="B8" s="202"/>
      <c r="C8" s="160" t="s">
        <v>319</v>
      </c>
      <c r="D8" s="161"/>
      <c r="E8" s="28"/>
      <c r="F8" s="28"/>
      <c r="G8" s="28"/>
      <c r="H8" s="28"/>
      <c r="I8" s="91"/>
      <c r="J8" s="9"/>
      <c r="K8" s="9"/>
      <c r="L8" s="9"/>
    </row>
    <row r="9" spans="1:12" ht="12.75">
      <c r="A9" s="92"/>
      <c r="B9" s="48"/>
      <c r="C9" s="19"/>
      <c r="D9" s="25"/>
      <c r="E9" s="15"/>
      <c r="F9" s="15"/>
      <c r="G9" s="15"/>
      <c r="H9" s="15"/>
      <c r="I9" s="91"/>
      <c r="J9" s="9"/>
      <c r="K9" s="9"/>
      <c r="L9" s="9"/>
    </row>
    <row r="10" spans="1:12" ht="12.75">
      <c r="A10" s="140" t="s">
        <v>248</v>
      </c>
      <c r="B10" s="193"/>
      <c r="C10" s="160" t="s">
        <v>320</v>
      </c>
      <c r="D10" s="161"/>
      <c r="E10" s="15"/>
      <c r="F10" s="15"/>
      <c r="G10" s="15"/>
      <c r="H10" s="15"/>
      <c r="I10" s="91"/>
      <c r="J10" s="9"/>
      <c r="K10" s="9"/>
      <c r="L10" s="9"/>
    </row>
    <row r="11" spans="1:12" ht="12.75">
      <c r="A11" s="194"/>
      <c r="B11" s="193"/>
      <c r="C11" s="15"/>
      <c r="D11" s="15"/>
      <c r="E11" s="15"/>
      <c r="F11" s="15"/>
      <c r="G11" s="15"/>
      <c r="H11" s="15"/>
      <c r="I11" s="91"/>
      <c r="J11" s="9"/>
      <c r="K11" s="9"/>
      <c r="L11" s="9"/>
    </row>
    <row r="12" spans="1:12" ht="12.75">
      <c r="A12" s="145" t="s">
        <v>249</v>
      </c>
      <c r="B12" s="146"/>
      <c r="C12" s="162" t="s">
        <v>321</v>
      </c>
      <c r="D12" s="190"/>
      <c r="E12" s="190"/>
      <c r="F12" s="190"/>
      <c r="G12" s="190"/>
      <c r="H12" s="190"/>
      <c r="I12" s="148"/>
      <c r="J12" s="9"/>
      <c r="K12" s="9"/>
      <c r="L12" s="9"/>
    </row>
    <row r="13" spans="1:12" ht="12.75">
      <c r="A13" s="90"/>
      <c r="B13" s="21"/>
      <c r="C13" s="20"/>
      <c r="D13" s="15"/>
      <c r="E13" s="15"/>
      <c r="F13" s="15"/>
      <c r="G13" s="15"/>
      <c r="H13" s="15"/>
      <c r="I13" s="91"/>
      <c r="J13" s="9"/>
      <c r="K13" s="9"/>
      <c r="L13" s="9"/>
    </row>
    <row r="14" spans="1:12" ht="12.75">
      <c r="A14" s="145" t="s">
        <v>250</v>
      </c>
      <c r="B14" s="146"/>
      <c r="C14" s="191">
        <v>51000</v>
      </c>
      <c r="D14" s="192"/>
      <c r="E14" s="23" t="s">
        <v>322</v>
      </c>
      <c r="F14" s="162"/>
      <c r="G14" s="190"/>
      <c r="H14" s="190"/>
      <c r="I14" s="148"/>
      <c r="J14" s="9"/>
      <c r="K14" s="9"/>
      <c r="L14" s="9"/>
    </row>
    <row r="15" spans="1:12" ht="12.75">
      <c r="A15" s="90"/>
      <c r="B15" s="21"/>
      <c r="C15" s="15"/>
      <c r="D15" s="15"/>
      <c r="E15" s="15"/>
      <c r="F15" s="15"/>
      <c r="G15" s="15"/>
      <c r="H15" s="15"/>
      <c r="I15" s="91"/>
      <c r="J15" s="9"/>
      <c r="K15" s="9"/>
      <c r="L15" s="9"/>
    </row>
    <row r="16" spans="1:12" ht="12.75">
      <c r="A16" s="145" t="s">
        <v>251</v>
      </c>
      <c r="B16" s="146"/>
      <c r="C16" s="162" t="s">
        <v>323</v>
      </c>
      <c r="D16" s="190"/>
      <c r="E16" s="190"/>
      <c r="F16" s="190"/>
      <c r="G16" s="190"/>
      <c r="H16" s="190"/>
      <c r="I16" s="148"/>
      <c r="J16" s="9"/>
      <c r="K16" s="9"/>
      <c r="L16" s="9"/>
    </row>
    <row r="17" spans="1:12" ht="12.75">
      <c r="A17" s="90"/>
      <c r="B17" s="21"/>
      <c r="C17" s="15"/>
      <c r="D17" s="15"/>
      <c r="E17" s="15"/>
      <c r="F17" s="15"/>
      <c r="G17" s="15"/>
      <c r="H17" s="15"/>
      <c r="I17" s="91"/>
      <c r="J17" s="9"/>
      <c r="K17" s="9"/>
      <c r="L17" s="9"/>
    </row>
    <row r="18" spans="1:12" ht="12.75">
      <c r="A18" s="145" t="s">
        <v>252</v>
      </c>
      <c r="B18" s="146"/>
      <c r="C18" s="186" t="s">
        <v>324</v>
      </c>
      <c r="D18" s="187"/>
      <c r="E18" s="187"/>
      <c r="F18" s="187"/>
      <c r="G18" s="187"/>
      <c r="H18" s="187"/>
      <c r="I18" s="188"/>
      <c r="J18" s="9"/>
      <c r="K18" s="9"/>
      <c r="L18" s="9"/>
    </row>
    <row r="19" spans="1:12" ht="12.75">
      <c r="A19" s="90"/>
      <c r="B19" s="21"/>
      <c r="C19" s="20"/>
      <c r="D19" s="15"/>
      <c r="E19" s="15"/>
      <c r="F19" s="15"/>
      <c r="G19" s="15"/>
      <c r="H19" s="15"/>
      <c r="I19" s="91"/>
      <c r="J19" s="9"/>
      <c r="K19" s="9"/>
      <c r="L19" s="9"/>
    </row>
    <row r="20" spans="1:12" ht="12.75">
      <c r="A20" s="145" t="s">
        <v>253</v>
      </c>
      <c r="B20" s="146"/>
      <c r="C20" s="186" t="s">
        <v>325</v>
      </c>
      <c r="D20" s="187"/>
      <c r="E20" s="187"/>
      <c r="F20" s="187"/>
      <c r="G20" s="187"/>
      <c r="H20" s="187"/>
      <c r="I20" s="188"/>
      <c r="J20" s="9"/>
      <c r="K20" s="9"/>
      <c r="L20" s="9"/>
    </row>
    <row r="21" spans="1:12" ht="12.75">
      <c r="A21" s="90"/>
      <c r="B21" s="21"/>
      <c r="C21" s="20"/>
      <c r="D21" s="15"/>
      <c r="E21" s="15"/>
      <c r="F21" s="15"/>
      <c r="G21" s="15"/>
      <c r="H21" s="15"/>
      <c r="I21" s="91"/>
      <c r="J21" s="9"/>
      <c r="K21" s="9"/>
      <c r="L21" s="9"/>
    </row>
    <row r="22" spans="1:12" ht="12.75">
      <c r="A22" s="145" t="s">
        <v>254</v>
      </c>
      <c r="B22" s="146"/>
      <c r="C22" s="117">
        <v>373</v>
      </c>
      <c r="D22" s="162"/>
      <c r="E22" s="176"/>
      <c r="F22" s="177"/>
      <c r="G22" s="145"/>
      <c r="H22" s="189"/>
      <c r="I22" s="93"/>
      <c r="J22" s="9"/>
      <c r="K22" s="9"/>
      <c r="L22" s="9"/>
    </row>
    <row r="23" spans="1:12" ht="12.75">
      <c r="A23" s="90"/>
      <c r="B23" s="21"/>
      <c r="C23" s="15"/>
      <c r="D23" s="23"/>
      <c r="E23" s="23"/>
      <c r="F23" s="23"/>
      <c r="G23" s="23"/>
      <c r="H23" s="15"/>
      <c r="I23" s="91"/>
      <c r="J23" s="9"/>
      <c r="K23" s="9"/>
      <c r="L23" s="9"/>
    </row>
    <row r="24" spans="1:12" ht="12.75">
      <c r="A24" s="145" t="s">
        <v>255</v>
      </c>
      <c r="B24" s="146"/>
      <c r="C24" s="117">
        <v>8</v>
      </c>
      <c r="D24" s="162"/>
      <c r="E24" s="176"/>
      <c r="F24" s="176"/>
      <c r="G24" s="177"/>
      <c r="H24" s="49" t="s">
        <v>256</v>
      </c>
      <c r="I24" s="132">
        <v>573</v>
      </c>
      <c r="J24" s="9"/>
      <c r="K24" s="9"/>
      <c r="L24" s="9"/>
    </row>
    <row r="25" spans="1:12" ht="12.75">
      <c r="A25" s="90"/>
      <c r="B25" s="21"/>
      <c r="C25" s="15"/>
      <c r="D25" s="23"/>
      <c r="E25" s="23"/>
      <c r="F25" s="23"/>
      <c r="G25" s="21"/>
      <c r="H25" s="21" t="s">
        <v>312</v>
      </c>
      <c r="I25" s="94"/>
      <c r="J25" s="9"/>
      <c r="K25" s="9"/>
      <c r="L25" s="9"/>
    </row>
    <row r="26" spans="1:12" ht="12.75">
      <c r="A26" s="145" t="s">
        <v>257</v>
      </c>
      <c r="B26" s="146"/>
      <c r="C26" s="118" t="s">
        <v>336</v>
      </c>
      <c r="D26" s="24"/>
      <c r="E26" s="32"/>
      <c r="F26" s="23"/>
      <c r="G26" s="178" t="s">
        <v>258</v>
      </c>
      <c r="H26" s="146"/>
      <c r="I26" s="119" t="s">
        <v>331</v>
      </c>
      <c r="J26" s="9"/>
      <c r="K26" s="9"/>
      <c r="L26" s="9"/>
    </row>
    <row r="27" spans="1:12" ht="12.75">
      <c r="A27" s="90"/>
      <c r="B27" s="21"/>
      <c r="C27" s="15"/>
      <c r="D27" s="23"/>
      <c r="E27" s="23"/>
      <c r="F27" s="23"/>
      <c r="G27" s="23"/>
      <c r="H27" s="15"/>
      <c r="I27" s="95"/>
      <c r="J27" s="9"/>
      <c r="K27" s="9"/>
      <c r="L27" s="9"/>
    </row>
    <row r="28" spans="1:12" ht="12.75">
      <c r="A28" s="179" t="s">
        <v>259</v>
      </c>
      <c r="B28" s="180"/>
      <c r="C28" s="181"/>
      <c r="D28" s="181"/>
      <c r="E28" s="182" t="s">
        <v>260</v>
      </c>
      <c r="F28" s="183"/>
      <c r="G28" s="183"/>
      <c r="H28" s="184" t="s">
        <v>261</v>
      </c>
      <c r="I28" s="185"/>
      <c r="J28" s="9"/>
      <c r="K28" s="9"/>
      <c r="L28" s="9"/>
    </row>
    <row r="29" spans="1:12" ht="12.75">
      <c r="A29" s="96"/>
      <c r="B29" s="32"/>
      <c r="C29" s="32"/>
      <c r="D29" s="25"/>
      <c r="E29" s="15"/>
      <c r="F29" s="15"/>
      <c r="G29" s="15"/>
      <c r="H29" s="26"/>
      <c r="I29" s="95"/>
      <c r="J29" s="9"/>
      <c r="K29" s="9"/>
      <c r="L29" s="9"/>
    </row>
    <row r="30" spans="1:12" ht="12.75">
      <c r="A30" s="171" t="s">
        <v>337</v>
      </c>
      <c r="B30" s="172"/>
      <c r="C30" s="172"/>
      <c r="D30" s="173"/>
      <c r="E30" s="171" t="s">
        <v>338</v>
      </c>
      <c r="F30" s="172"/>
      <c r="G30" s="173"/>
      <c r="H30" s="160" t="s">
        <v>339</v>
      </c>
      <c r="I30" s="161"/>
      <c r="J30" s="9"/>
      <c r="K30" s="9"/>
      <c r="L30" s="9"/>
    </row>
    <row r="31" spans="1:12" ht="12.75">
      <c r="A31" s="90"/>
      <c r="B31" s="21"/>
      <c r="C31" s="20"/>
      <c r="D31" s="174"/>
      <c r="E31" s="174"/>
      <c r="F31" s="174"/>
      <c r="G31" s="175"/>
      <c r="H31" s="15"/>
      <c r="I31" s="97"/>
      <c r="J31" s="9"/>
      <c r="K31" s="9"/>
      <c r="L31" s="9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9"/>
      <c r="K32" s="9"/>
      <c r="L32" s="9"/>
    </row>
    <row r="33" spans="1:12" ht="12.75">
      <c r="A33" s="90"/>
      <c r="B33" s="21"/>
      <c r="C33" s="20"/>
      <c r="D33" s="27"/>
      <c r="E33" s="27"/>
      <c r="F33" s="27"/>
      <c r="G33" s="28"/>
      <c r="H33" s="15"/>
      <c r="I33" s="98"/>
      <c r="J33" s="9"/>
      <c r="K33" s="9"/>
      <c r="L33" s="9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9"/>
      <c r="K34" s="9"/>
      <c r="L34" s="9"/>
    </row>
    <row r="35" spans="1:12" ht="12.75">
      <c r="A35" s="90"/>
      <c r="B35" s="21"/>
      <c r="C35" s="20"/>
      <c r="D35" s="27"/>
      <c r="E35" s="27"/>
      <c r="F35" s="27"/>
      <c r="G35" s="28"/>
      <c r="H35" s="15"/>
      <c r="I35" s="98"/>
      <c r="J35" s="9"/>
      <c r="K35" s="9"/>
      <c r="L35" s="9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9"/>
      <c r="K36" s="9"/>
      <c r="L36" s="9"/>
    </row>
    <row r="37" spans="1:12" ht="12.75">
      <c r="A37" s="99"/>
      <c r="B37" s="29"/>
      <c r="C37" s="165"/>
      <c r="D37" s="166"/>
      <c r="E37" s="15"/>
      <c r="F37" s="165"/>
      <c r="G37" s="166"/>
      <c r="H37" s="15"/>
      <c r="I37" s="91"/>
      <c r="J37" s="9"/>
      <c r="K37" s="9"/>
      <c r="L37" s="9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9"/>
      <c r="K38" s="9"/>
      <c r="L38" s="9"/>
    </row>
    <row r="39" spans="1:12" ht="12.75">
      <c r="A39" s="99"/>
      <c r="B39" s="29"/>
      <c r="C39" s="30"/>
      <c r="D39" s="31"/>
      <c r="E39" s="15"/>
      <c r="F39" s="30"/>
      <c r="G39" s="31"/>
      <c r="H39" s="15"/>
      <c r="I39" s="91"/>
      <c r="J39" s="9"/>
      <c r="K39" s="9"/>
      <c r="L39" s="9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9"/>
      <c r="K40" s="9"/>
      <c r="L40" s="9"/>
    </row>
    <row r="41" spans="1:12" ht="12.75">
      <c r="A41" s="120"/>
      <c r="B41" s="32"/>
      <c r="C41" s="32"/>
      <c r="D41" s="32"/>
      <c r="E41" s="22"/>
      <c r="F41" s="121"/>
      <c r="G41" s="121"/>
      <c r="H41" s="122"/>
      <c r="I41" s="100"/>
      <c r="J41" s="9"/>
      <c r="K41" s="9"/>
      <c r="L41" s="9"/>
    </row>
    <row r="42" spans="1:12" ht="12.75">
      <c r="A42" s="99"/>
      <c r="B42" s="29"/>
      <c r="C42" s="30"/>
      <c r="D42" s="31"/>
      <c r="E42" s="15"/>
      <c r="F42" s="30"/>
      <c r="G42" s="31"/>
      <c r="H42" s="15"/>
      <c r="I42" s="91"/>
      <c r="J42" s="9"/>
      <c r="K42" s="9"/>
      <c r="L42" s="9"/>
    </row>
    <row r="43" spans="1:12" ht="12.75">
      <c r="A43" s="101"/>
      <c r="B43" s="33"/>
      <c r="C43" s="33"/>
      <c r="D43" s="19"/>
      <c r="E43" s="19"/>
      <c r="F43" s="33"/>
      <c r="G43" s="19"/>
      <c r="H43" s="19"/>
      <c r="I43" s="102"/>
      <c r="J43" s="9"/>
      <c r="K43" s="9"/>
      <c r="L43" s="9"/>
    </row>
    <row r="44" spans="1:12" ht="12.75">
      <c r="A44" s="140" t="s">
        <v>262</v>
      </c>
      <c r="B44" s="141"/>
      <c r="C44" s="160"/>
      <c r="D44" s="161"/>
      <c r="E44" s="25"/>
      <c r="F44" s="162"/>
      <c r="G44" s="163"/>
      <c r="H44" s="163"/>
      <c r="I44" s="164"/>
      <c r="J44" s="9"/>
      <c r="K44" s="9"/>
      <c r="L44" s="9"/>
    </row>
    <row r="45" spans="1:12" ht="12.75">
      <c r="A45" s="99"/>
      <c r="B45" s="29"/>
      <c r="C45" s="165"/>
      <c r="D45" s="166"/>
      <c r="E45" s="15"/>
      <c r="F45" s="165"/>
      <c r="G45" s="167"/>
      <c r="H45" s="34"/>
      <c r="I45" s="103"/>
      <c r="J45" s="9"/>
      <c r="K45" s="9"/>
      <c r="L45" s="9"/>
    </row>
    <row r="46" spans="1:12" ht="12.75">
      <c r="A46" s="140" t="s">
        <v>263</v>
      </c>
      <c r="B46" s="141"/>
      <c r="C46" s="162" t="s">
        <v>326</v>
      </c>
      <c r="D46" s="168"/>
      <c r="E46" s="168"/>
      <c r="F46" s="168"/>
      <c r="G46" s="168"/>
      <c r="H46" s="168"/>
      <c r="I46" s="169"/>
      <c r="J46" s="9"/>
      <c r="K46" s="9"/>
      <c r="L46" s="9"/>
    </row>
    <row r="47" spans="1:12" ht="12.75">
      <c r="A47" s="90"/>
      <c r="B47" s="21"/>
      <c r="C47" s="20" t="s">
        <v>264</v>
      </c>
      <c r="D47" s="15"/>
      <c r="E47" s="15"/>
      <c r="F47" s="15"/>
      <c r="G47" s="15"/>
      <c r="H47" s="15"/>
      <c r="I47" s="91"/>
      <c r="J47" s="9"/>
      <c r="K47" s="9"/>
      <c r="L47" s="9"/>
    </row>
    <row r="48" spans="1:12" ht="12.75">
      <c r="A48" s="140" t="s">
        <v>265</v>
      </c>
      <c r="B48" s="141"/>
      <c r="C48" s="147" t="s">
        <v>327</v>
      </c>
      <c r="D48" s="143"/>
      <c r="E48" s="144"/>
      <c r="F48" s="15"/>
      <c r="G48" s="49" t="s">
        <v>266</v>
      </c>
      <c r="H48" s="147" t="s">
        <v>328</v>
      </c>
      <c r="I48" s="144"/>
      <c r="J48" s="9"/>
      <c r="K48" s="9"/>
      <c r="L48" s="9"/>
    </row>
    <row r="49" spans="1:12" ht="12.75">
      <c r="A49" s="90"/>
      <c r="B49" s="21"/>
      <c r="C49" s="20"/>
      <c r="D49" s="15"/>
      <c r="E49" s="15"/>
      <c r="F49" s="15"/>
      <c r="G49" s="15"/>
      <c r="H49" s="15"/>
      <c r="I49" s="91"/>
      <c r="J49" s="9"/>
      <c r="K49" s="9"/>
      <c r="L49" s="9"/>
    </row>
    <row r="50" spans="1:12" ht="12.75">
      <c r="A50" s="140" t="s">
        <v>252</v>
      </c>
      <c r="B50" s="141"/>
      <c r="C50" s="142" t="s">
        <v>329</v>
      </c>
      <c r="D50" s="143"/>
      <c r="E50" s="143"/>
      <c r="F50" s="143"/>
      <c r="G50" s="143"/>
      <c r="H50" s="143"/>
      <c r="I50" s="144"/>
      <c r="J50" s="9"/>
      <c r="K50" s="9"/>
      <c r="L50" s="9"/>
    </row>
    <row r="51" spans="1:12" ht="12.75">
      <c r="A51" s="90"/>
      <c r="B51" s="21"/>
      <c r="C51" s="15"/>
      <c r="D51" s="15"/>
      <c r="E51" s="15"/>
      <c r="F51" s="15"/>
      <c r="G51" s="15"/>
      <c r="H51" s="15"/>
      <c r="I51" s="91"/>
      <c r="J51" s="9"/>
      <c r="K51" s="9"/>
      <c r="L51" s="9"/>
    </row>
    <row r="52" spans="1:12" ht="12.75">
      <c r="A52" s="145" t="s">
        <v>267</v>
      </c>
      <c r="B52" s="146"/>
      <c r="C52" s="147" t="s">
        <v>330</v>
      </c>
      <c r="D52" s="143"/>
      <c r="E52" s="143"/>
      <c r="F52" s="143"/>
      <c r="G52" s="143"/>
      <c r="H52" s="143"/>
      <c r="I52" s="148"/>
      <c r="J52" s="9"/>
      <c r="K52" s="9"/>
      <c r="L52" s="9"/>
    </row>
    <row r="53" spans="1:12" ht="12.75">
      <c r="A53" s="104"/>
      <c r="B53" s="19"/>
      <c r="C53" s="156" t="s">
        <v>268</v>
      </c>
      <c r="D53" s="156"/>
      <c r="E53" s="156"/>
      <c r="F53" s="156"/>
      <c r="G53" s="156"/>
      <c r="H53" s="156"/>
      <c r="I53" s="105"/>
      <c r="J53" s="9"/>
      <c r="K53" s="9"/>
      <c r="L53" s="9"/>
    </row>
    <row r="54" spans="1:12" ht="12.75">
      <c r="A54" s="104"/>
      <c r="B54" s="19"/>
      <c r="C54" s="35"/>
      <c r="D54" s="35"/>
      <c r="E54" s="35"/>
      <c r="F54" s="35"/>
      <c r="G54" s="35"/>
      <c r="H54" s="35"/>
      <c r="I54" s="105"/>
      <c r="J54" s="9"/>
      <c r="K54" s="9"/>
      <c r="L54" s="9"/>
    </row>
    <row r="55" spans="1:12" ht="12.75">
      <c r="A55" s="104"/>
      <c r="B55" s="149" t="s">
        <v>269</v>
      </c>
      <c r="C55" s="150"/>
      <c r="D55" s="150"/>
      <c r="E55" s="150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51" t="s">
        <v>300</v>
      </c>
      <c r="C56" s="152"/>
      <c r="D56" s="152"/>
      <c r="E56" s="152"/>
      <c r="F56" s="152"/>
      <c r="G56" s="152"/>
      <c r="H56" s="152"/>
      <c r="I56" s="153"/>
      <c r="J56" s="9"/>
      <c r="K56" s="9"/>
      <c r="L56" s="9"/>
    </row>
    <row r="57" spans="1:12" ht="12.75">
      <c r="A57" s="104"/>
      <c r="B57" s="151" t="s">
        <v>301</v>
      </c>
      <c r="C57" s="152"/>
      <c r="D57" s="152"/>
      <c r="E57" s="152"/>
      <c r="F57" s="152"/>
      <c r="G57" s="152"/>
      <c r="H57" s="152"/>
      <c r="I57" s="106"/>
      <c r="J57" s="9"/>
      <c r="K57" s="9"/>
      <c r="L57" s="9"/>
    </row>
    <row r="58" spans="1:12" ht="12.75">
      <c r="A58" s="104"/>
      <c r="B58" s="151" t="s">
        <v>302</v>
      </c>
      <c r="C58" s="152"/>
      <c r="D58" s="152"/>
      <c r="E58" s="152"/>
      <c r="F58" s="152"/>
      <c r="G58" s="152"/>
      <c r="H58" s="152"/>
      <c r="I58" s="153"/>
      <c r="J58" s="9"/>
      <c r="K58" s="9"/>
      <c r="L58" s="9"/>
    </row>
    <row r="59" spans="1:12" ht="12.75">
      <c r="A59" s="104"/>
      <c r="B59" s="151" t="s">
        <v>303</v>
      </c>
      <c r="C59" s="152"/>
      <c r="D59" s="152"/>
      <c r="E59" s="152"/>
      <c r="F59" s="152"/>
      <c r="G59" s="152"/>
      <c r="H59" s="152"/>
      <c r="I59" s="153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270</v>
      </c>
      <c r="B61" s="15"/>
      <c r="C61" s="15"/>
      <c r="D61" s="15"/>
      <c r="E61" s="15"/>
      <c r="F61" s="15"/>
      <c r="G61" s="36"/>
      <c r="H61" s="37"/>
      <c r="I61" s="111"/>
      <c r="J61" s="9"/>
      <c r="K61" s="9"/>
      <c r="L61" s="9"/>
    </row>
    <row r="62" spans="1:12" ht="12.75">
      <c r="A62" s="86"/>
      <c r="B62" s="15"/>
      <c r="C62" s="15"/>
      <c r="D62" s="15"/>
      <c r="E62" s="19" t="s">
        <v>271</v>
      </c>
      <c r="F62" s="32"/>
      <c r="G62" s="157" t="s">
        <v>272</v>
      </c>
      <c r="H62" s="158"/>
      <c r="I62" s="159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38"/>
      <c r="H63" s="139"/>
      <c r="I63" s="115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7">
      <selection activeCell="J64" sqref="J64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2.140625" style="50" customWidth="1"/>
    <col min="12" max="16384" width="9.140625" style="50" customWidth="1"/>
  </cols>
  <sheetData>
    <row r="1" spans="1:11" ht="16.5" customHeight="1">
      <c r="A1" s="213" t="s">
        <v>149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 customHeight="1">
      <c r="A2" s="216" t="s">
        <v>347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12.75">
      <c r="A3" s="219" t="s">
        <v>343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55</v>
      </c>
      <c r="B4" s="223"/>
      <c r="C4" s="223"/>
      <c r="D4" s="223"/>
      <c r="E4" s="223"/>
      <c r="F4" s="223"/>
      <c r="G4" s="223"/>
      <c r="H4" s="224"/>
      <c r="I4" s="55" t="s">
        <v>273</v>
      </c>
      <c r="J4" s="56" t="s">
        <v>146</v>
      </c>
      <c r="K4" s="57" t="s">
        <v>314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4">
        <v>2</v>
      </c>
      <c r="J5" s="53">
        <v>3</v>
      </c>
      <c r="K5" s="53">
        <v>4</v>
      </c>
    </row>
    <row r="6" spans="1:11" ht="13.5" thickBot="1">
      <c r="A6" s="204" t="s">
        <v>340</v>
      </c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7" t="s">
        <v>56</v>
      </c>
      <c r="B7" s="208"/>
      <c r="C7" s="208"/>
      <c r="D7" s="208"/>
      <c r="E7" s="208"/>
      <c r="F7" s="208"/>
      <c r="G7" s="208"/>
      <c r="H7" s="209"/>
      <c r="I7" s="2">
        <v>1</v>
      </c>
      <c r="J7" s="128"/>
      <c r="K7" s="128"/>
    </row>
    <row r="8" spans="1:11" ht="12.75">
      <c r="A8" s="210" t="s">
        <v>12</v>
      </c>
      <c r="B8" s="211"/>
      <c r="C8" s="211"/>
      <c r="D8" s="211"/>
      <c r="E8" s="211"/>
      <c r="F8" s="211"/>
      <c r="G8" s="211"/>
      <c r="H8" s="212"/>
      <c r="I8" s="1">
        <v>2</v>
      </c>
      <c r="J8" s="123">
        <f>J9+J16+J26+J35+J39</f>
        <v>151140395</v>
      </c>
      <c r="K8" s="123">
        <f>K9+K16+K26+K35+K39</f>
        <v>253891983</v>
      </c>
    </row>
    <row r="9" spans="1:11" s="125" customFormat="1" ht="12.75">
      <c r="A9" s="210" t="s">
        <v>201</v>
      </c>
      <c r="B9" s="211"/>
      <c r="C9" s="211"/>
      <c r="D9" s="211"/>
      <c r="E9" s="211"/>
      <c r="F9" s="211"/>
      <c r="G9" s="211"/>
      <c r="H9" s="212"/>
      <c r="I9" s="1">
        <v>3</v>
      </c>
      <c r="J9" s="123">
        <f>SUM(J10:J15)</f>
        <v>4443987</v>
      </c>
      <c r="K9" s="123">
        <f>SUM(K10:K15)</f>
        <v>4045987</v>
      </c>
    </row>
    <row r="10" spans="1:11" ht="12.75">
      <c r="A10" s="225" t="s">
        <v>108</v>
      </c>
      <c r="B10" s="226"/>
      <c r="C10" s="226"/>
      <c r="D10" s="226"/>
      <c r="E10" s="226"/>
      <c r="F10" s="226"/>
      <c r="G10" s="226"/>
      <c r="H10" s="227"/>
      <c r="I10" s="1">
        <v>4</v>
      </c>
      <c r="J10" s="6">
        <v>0</v>
      </c>
      <c r="K10" s="6">
        <v>0</v>
      </c>
    </row>
    <row r="11" spans="1:11" ht="12.75">
      <c r="A11" s="225" t="s">
        <v>13</v>
      </c>
      <c r="B11" s="226"/>
      <c r="C11" s="226"/>
      <c r="D11" s="226"/>
      <c r="E11" s="226"/>
      <c r="F11" s="226"/>
      <c r="G11" s="226"/>
      <c r="H11" s="227"/>
      <c r="I11" s="1">
        <v>5</v>
      </c>
      <c r="J11" s="6">
        <v>4443987</v>
      </c>
      <c r="K11" s="6">
        <v>4045987</v>
      </c>
    </row>
    <row r="12" spans="1:11" ht="12.75">
      <c r="A12" s="225" t="s">
        <v>109</v>
      </c>
      <c r="B12" s="226"/>
      <c r="C12" s="226"/>
      <c r="D12" s="226"/>
      <c r="E12" s="226"/>
      <c r="F12" s="226"/>
      <c r="G12" s="226"/>
      <c r="H12" s="227"/>
      <c r="I12" s="1">
        <v>6</v>
      </c>
      <c r="J12" s="6">
        <v>0</v>
      </c>
      <c r="K12" s="6">
        <v>0</v>
      </c>
    </row>
    <row r="13" spans="1:11" ht="12.75">
      <c r="A13" s="225" t="s">
        <v>204</v>
      </c>
      <c r="B13" s="226"/>
      <c r="C13" s="226"/>
      <c r="D13" s="226"/>
      <c r="E13" s="226"/>
      <c r="F13" s="226"/>
      <c r="G13" s="226"/>
      <c r="H13" s="227"/>
      <c r="I13" s="1">
        <v>7</v>
      </c>
      <c r="J13" s="6">
        <v>0</v>
      </c>
      <c r="K13" s="6">
        <v>0</v>
      </c>
    </row>
    <row r="14" spans="1:11" ht="12.75">
      <c r="A14" s="225" t="s">
        <v>205</v>
      </c>
      <c r="B14" s="226"/>
      <c r="C14" s="226"/>
      <c r="D14" s="226"/>
      <c r="E14" s="226"/>
      <c r="F14" s="226"/>
      <c r="G14" s="226"/>
      <c r="H14" s="227"/>
      <c r="I14" s="1">
        <v>8</v>
      </c>
      <c r="J14" s="6">
        <v>0</v>
      </c>
      <c r="K14" s="6">
        <v>0</v>
      </c>
    </row>
    <row r="15" spans="1:11" ht="12.75">
      <c r="A15" s="225" t="s">
        <v>206</v>
      </c>
      <c r="B15" s="226"/>
      <c r="C15" s="226"/>
      <c r="D15" s="226"/>
      <c r="E15" s="226"/>
      <c r="F15" s="226"/>
      <c r="G15" s="226"/>
      <c r="H15" s="227"/>
      <c r="I15" s="1">
        <v>9</v>
      </c>
      <c r="J15" s="6">
        <v>0</v>
      </c>
      <c r="K15" s="6">
        <v>0</v>
      </c>
    </row>
    <row r="16" spans="1:11" s="125" customFormat="1" ht="12.75">
      <c r="A16" s="210" t="s">
        <v>202</v>
      </c>
      <c r="B16" s="211"/>
      <c r="C16" s="211"/>
      <c r="D16" s="211"/>
      <c r="E16" s="211"/>
      <c r="F16" s="211"/>
      <c r="G16" s="211"/>
      <c r="H16" s="212"/>
      <c r="I16" s="1">
        <v>10</v>
      </c>
      <c r="J16" s="123">
        <f>SUM(J17:J25)</f>
        <v>146602054</v>
      </c>
      <c r="K16" s="123">
        <f>SUM(K17:K25)</f>
        <v>229590399</v>
      </c>
    </row>
    <row r="17" spans="1:11" ht="12.75">
      <c r="A17" s="225" t="s">
        <v>207</v>
      </c>
      <c r="B17" s="226"/>
      <c r="C17" s="226"/>
      <c r="D17" s="226"/>
      <c r="E17" s="226"/>
      <c r="F17" s="226"/>
      <c r="G17" s="226"/>
      <c r="H17" s="227"/>
      <c r="I17" s="1">
        <v>11</v>
      </c>
      <c r="J17" s="6">
        <v>2251484</v>
      </c>
      <c r="K17" s="6">
        <v>5545687</v>
      </c>
    </row>
    <row r="18" spans="1:11" ht="12.75">
      <c r="A18" s="225" t="s">
        <v>243</v>
      </c>
      <c r="B18" s="226"/>
      <c r="C18" s="226"/>
      <c r="D18" s="226"/>
      <c r="E18" s="226"/>
      <c r="F18" s="226"/>
      <c r="G18" s="226"/>
      <c r="H18" s="227"/>
      <c r="I18" s="1">
        <v>12</v>
      </c>
      <c r="J18" s="6">
        <v>3070237</v>
      </c>
      <c r="K18" s="6">
        <v>3052438</v>
      </c>
    </row>
    <row r="19" spans="1:11" ht="12.75">
      <c r="A19" s="225" t="s">
        <v>208</v>
      </c>
      <c r="B19" s="226"/>
      <c r="C19" s="226"/>
      <c r="D19" s="226"/>
      <c r="E19" s="226"/>
      <c r="F19" s="226"/>
      <c r="G19" s="226"/>
      <c r="H19" s="227"/>
      <c r="I19" s="1">
        <v>13</v>
      </c>
      <c r="J19" s="6">
        <v>99757096</v>
      </c>
      <c r="K19" s="6">
        <v>181945929</v>
      </c>
    </row>
    <row r="20" spans="1:11" ht="12.75">
      <c r="A20" s="225" t="s">
        <v>23</v>
      </c>
      <c r="B20" s="226"/>
      <c r="C20" s="226"/>
      <c r="D20" s="226"/>
      <c r="E20" s="226"/>
      <c r="F20" s="226"/>
      <c r="G20" s="226"/>
      <c r="H20" s="227"/>
      <c r="I20" s="1">
        <v>14</v>
      </c>
      <c r="J20" s="6">
        <v>8249125</v>
      </c>
      <c r="K20" s="6">
        <v>8052148</v>
      </c>
    </row>
    <row r="21" spans="1:11" ht="12.75">
      <c r="A21" s="225" t="s">
        <v>24</v>
      </c>
      <c r="B21" s="226"/>
      <c r="C21" s="226"/>
      <c r="D21" s="226"/>
      <c r="E21" s="226"/>
      <c r="F21" s="226"/>
      <c r="G21" s="226"/>
      <c r="H21" s="227"/>
      <c r="I21" s="1">
        <v>15</v>
      </c>
      <c r="J21" s="6">
        <v>0</v>
      </c>
      <c r="K21" s="6">
        <v>0</v>
      </c>
    </row>
    <row r="22" spans="1:11" ht="12.75">
      <c r="A22" s="225" t="s">
        <v>68</v>
      </c>
      <c r="B22" s="226"/>
      <c r="C22" s="226"/>
      <c r="D22" s="226"/>
      <c r="E22" s="226"/>
      <c r="F22" s="226"/>
      <c r="G22" s="226"/>
      <c r="H22" s="227"/>
      <c r="I22" s="1">
        <v>16</v>
      </c>
      <c r="J22" s="6">
        <v>22352199</v>
      </c>
      <c r="K22" s="6">
        <v>14134125</v>
      </c>
    </row>
    <row r="23" spans="1:11" ht="12.75">
      <c r="A23" s="225" t="s">
        <v>69</v>
      </c>
      <c r="B23" s="226"/>
      <c r="C23" s="226"/>
      <c r="D23" s="226"/>
      <c r="E23" s="226"/>
      <c r="F23" s="226"/>
      <c r="G23" s="226"/>
      <c r="H23" s="227"/>
      <c r="I23" s="1">
        <v>17</v>
      </c>
      <c r="J23" s="6">
        <v>10921913</v>
      </c>
      <c r="K23" s="6">
        <v>16860072</v>
      </c>
    </row>
    <row r="24" spans="1:11" ht="12.75">
      <c r="A24" s="225" t="s">
        <v>70</v>
      </c>
      <c r="B24" s="226"/>
      <c r="C24" s="226"/>
      <c r="D24" s="226"/>
      <c r="E24" s="226"/>
      <c r="F24" s="226"/>
      <c r="G24" s="226"/>
      <c r="H24" s="227"/>
      <c r="I24" s="1">
        <v>18</v>
      </c>
      <c r="J24" s="6">
        <v>0</v>
      </c>
      <c r="K24" s="6">
        <v>0</v>
      </c>
    </row>
    <row r="25" spans="1:11" ht="12.75">
      <c r="A25" s="225" t="s">
        <v>71</v>
      </c>
      <c r="B25" s="226"/>
      <c r="C25" s="226"/>
      <c r="D25" s="226"/>
      <c r="E25" s="226"/>
      <c r="F25" s="226"/>
      <c r="G25" s="226"/>
      <c r="H25" s="227"/>
      <c r="I25" s="1">
        <v>19</v>
      </c>
      <c r="J25" s="6">
        <v>0</v>
      </c>
      <c r="K25" s="6">
        <v>0</v>
      </c>
    </row>
    <row r="26" spans="1:11" s="125" customFormat="1" ht="12.75">
      <c r="A26" s="210" t="s">
        <v>186</v>
      </c>
      <c r="B26" s="211"/>
      <c r="C26" s="211"/>
      <c r="D26" s="211"/>
      <c r="E26" s="211"/>
      <c r="F26" s="211"/>
      <c r="G26" s="211"/>
      <c r="H26" s="212"/>
      <c r="I26" s="1">
        <v>20</v>
      </c>
      <c r="J26" s="123">
        <f>SUM(J27:J34)</f>
        <v>94354</v>
      </c>
      <c r="K26" s="123">
        <f>SUM(K27:K34)</f>
        <v>20230597</v>
      </c>
    </row>
    <row r="27" spans="1:11" ht="12.75">
      <c r="A27" s="225" t="s">
        <v>72</v>
      </c>
      <c r="B27" s="226"/>
      <c r="C27" s="226"/>
      <c r="D27" s="226"/>
      <c r="E27" s="226"/>
      <c r="F27" s="226"/>
      <c r="G27" s="226"/>
      <c r="H27" s="227"/>
      <c r="I27" s="1">
        <v>21</v>
      </c>
      <c r="J27" s="6">
        <v>0</v>
      </c>
      <c r="K27" s="6">
        <v>688460</v>
      </c>
    </row>
    <row r="28" spans="1:11" ht="12.75">
      <c r="A28" s="225" t="s">
        <v>73</v>
      </c>
      <c r="B28" s="226"/>
      <c r="C28" s="226"/>
      <c r="D28" s="226"/>
      <c r="E28" s="226"/>
      <c r="F28" s="226"/>
      <c r="G28" s="226"/>
      <c r="H28" s="227"/>
      <c r="I28" s="1">
        <v>22</v>
      </c>
      <c r="J28" s="6">
        <v>0</v>
      </c>
      <c r="K28" s="6">
        <v>0</v>
      </c>
    </row>
    <row r="29" spans="1:11" ht="12.75">
      <c r="A29" s="225" t="s">
        <v>74</v>
      </c>
      <c r="B29" s="226"/>
      <c r="C29" s="226"/>
      <c r="D29" s="226"/>
      <c r="E29" s="226"/>
      <c r="F29" s="226"/>
      <c r="G29" s="226"/>
      <c r="H29" s="227"/>
      <c r="I29" s="1">
        <v>23</v>
      </c>
      <c r="J29" s="6">
        <v>0</v>
      </c>
      <c r="K29" s="6">
        <v>372170</v>
      </c>
    </row>
    <row r="30" spans="1:11" ht="12.75">
      <c r="A30" s="225" t="s">
        <v>79</v>
      </c>
      <c r="B30" s="226"/>
      <c r="C30" s="226"/>
      <c r="D30" s="226"/>
      <c r="E30" s="226"/>
      <c r="F30" s="226"/>
      <c r="G30" s="226"/>
      <c r="H30" s="227"/>
      <c r="I30" s="1">
        <v>24</v>
      </c>
      <c r="J30" s="6">
        <v>0</v>
      </c>
      <c r="K30" s="6">
        <v>0</v>
      </c>
    </row>
    <row r="31" spans="1:11" ht="12.75">
      <c r="A31" s="225" t="s">
        <v>80</v>
      </c>
      <c r="B31" s="226"/>
      <c r="C31" s="226"/>
      <c r="D31" s="226"/>
      <c r="E31" s="226"/>
      <c r="F31" s="226"/>
      <c r="G31" s="226"/>
      <c r="H31" s="227"/>
      <c r="I31" s="1">
        <v>25</v>
      </c>
      <c r="J31" s="6">
        <v>34968</v>
      </c>
      <c r="K31" s="6">
        <v>0</v>
      </c>
    </row>
    <row r="32" spans="1:11" ht="12.75">
      <c r="A32" s="225" t="s">
        <v>81</v>
      </c>
      <c r="B32" s="226"/>
      <c r="C32" s="226"/>
      <c r="D32" s="226"/>
      <c r="E32" s="226"/>
      <c r="F32" s="226"/>
      <c r="G32" s="226"/>
      <c r="H32" s="227"/>
      <c r="I32" s="1">
        <v>26</v>
      </c>
      <c r="J32" s="6">
        <v>59386</v>
      </c>
      <c r="K32" s="6">
        <v>59506</v>
      </c>
    </row>
    <row r="33" spans="1:11" ht="12.75">
      <c r="A33" s="225" t="s">
        <v>75</v>
      </c>
      <c r="B33" s="226"/>
      <c r="C33" s="226"/>
      <c r="D33" s="226"/>
      <c r="E33" s="226"/>
      <c r="F33" s="226"/>
      <c r="G33" s="226"/>
      <c r="H33" s="227"/>
      <c r="I33" s="1">
        <v>27</v>
      </c>
      <c r="J33" s="6">
        <v>0</v>
      </c>
      <c r="K33" s="6">
        <v>19110461</v>
      </c>
    </row>
    <row r="34" spans="1:11" ht="12.75">
      <c r="A34" s="225" t="s">
        <v>179</v>
      </c>
      <c r="B34" s="226"/>
      <c r="C34" s="226"/>
      <c r="D34" s="226"/>
      <c r="E34" s="226"/>
      <c r="F34" s="226"/>
      <c r="G34" s="226"/>
      <c r="H34" s="227"/>
      <c r="I34" s="1">
        <v>28</v>
      </c>
      <c r="J34" s="6">
        <v>0</v>
      </c>
      <c r="K34" s="6">
        <v>0</v>
      </c>
    </row>
    <row r="35" spans="1:11" s="125" customFormat="1" ht="12.75">
      <c r="A35" s="210" t="s">
        <v>180</v>
      </c>
      <c r="B35" s="211"/>
      <c r="C35" s="211"/>
      <c r="D35" s="211"/>
      <c r="E35" s="211"/>
      <c r="F35" s="211"/>
      <c r="G35" s="211"/>
      <c r="H35" s="212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25" t="s">
        <v>76</v>
      </c>
      <c r="B36" s="226"/>
      <c r="C36" s="226"/>
      <c r="D36" s="226"/>
      <c r="E36" s="226"/>
      <c r="F36" s="226"/>
      <c r="G36" s="226"/>
      <c r="H36" s="227"/>
      <c r="I36" s="1">
        <v>30</v>
      </c>
      <c r="J36" s="6">
        <v>0</v>
      </c>
      <c r="K36" s="6">
        <v>0</v>
      </c>
    </row>
    <row r="37" spans="1:11" ht="12.75">
      <c r="A37" s="225" t="s">
        <v>77</v>
      </c>
      <c r="B37" s="226"/>
      <c r="C37" s="226"/>
      <c r="D37" s="226"/>
      <c r="E37" s="226"/>
      <c r="F37" s="226"/>
      <c r="G37" s="226"/>
      <c r="H37" s="227"/>
      <c r="I37" s="1">
        <v>31</v>
      </c>
      <c r="J37" s="6">
        <v>0</v>
      </c>
      <c r="K37" s="6">
        <v>0</v>
      </c>
    </row>
    <row r="38" spans="1:11" ht="12.75">
      <c r="A38" s="225" t="s">
        <v>78</v>
      </c>
      <c r="B38" s="226"/>
      <c r="C38" s="226"/>
      <c r="D38" s="226"/>
      <c r="E38" s="226"/>
      <c r="F38" s="226"/>
      <c r="G38" s="226"/>
      <c r="H38" s="227"/>
      <c r="I38" s="1">
        <v>32</v>
      </c>
      <c r="J38" s="6">
        <v>0</v>
      </c>
      <c r="K38" s="6">
        <v>0</v>
      </c>
    </row>
    <row r="39" spans="1:11" s="125" customFormat="1" ht="12.75">
      <c r="A39" s="210" t="s">
        <v>181</v>
      </c>
      <c r="B39" s="211"/>
      <c r="C39" s="211"/>
      <c r="D39" s="211"/>
      <c r="E39" s="211"/>
      <c r="F39" s="211"/>
      <c r="G39" s="211"/>
      <c r="H39" s="212"/>
      <c r="I39" s="1">
        <v>33</v>
      </c>
      <c r="J39" s="124">
        <v>0</v>
      </c>
      <c r="K39" s="124">
        <v>25000</v>
      </c>
    </row>
    <row r="40" spans="1:11" ht="12.75">
      <c r="A40" s="210" t="s">
        <v>236</v>
      </c>
      <c r="B40" s="211"/>
      <c r="C40" s="211"/>
      <c r="D40" s="211"/>
      <c r="E40" s="211"/>
      <c r="F40" s="211"/>
      <c r="G40" s="211"/>
      <c r="H40" s="212"/>
      <c r="I40" s="1">
        <v>34</v>
      </c>
      <c r="J40" s="123">
        <f>J41+J49+J56+J64</f>
        <v>160940677</v>
      </c>
      <c r="K40" s="123">
        <f>K41+K49+K56+K64</f>
        <v>102663114</v>
      </c>
    </row>
    <row r="41" spans="1:11" ht="12.75">
      <c r="A41" s="225" t="s">
        <v>96</v>
      </c>
      <c r="B41" s="226"/>
      <c r="C41" s="226"/>
      <c r="D41" s="226"/>
      <c r="E41" s="226"/>
      <c r="F41" s="226"/>
      <c r="G41" s="226"/>
      <c r="H41" s="227"/>
      <c r="I41" s="1">
        <v>35</v>
      </c>
      <c r="J41" s="123">
        <f>SUM(J42:J48)</f>
        <v>33017520</v>
      </c>
      <c r="K41" s="123">
        <f>SUM(K42:K48)</f>
        <v>23814585</v>
      </c>
    </row>
    <row r="42" spans="1:11" ht="12.75">
      <c r="A42" s="225" t="s">
        <v>113</v>
      </c>
      <c r="B42" s="226"/>
      <c r="C42" s="226"/>
      <c r="D42" s="226"/>
      <c r="E42" s="226"/>
      <c r="F42" s="226"/>
      <c r="G42" s="226"/>
      <c r="H42" s="227"/>
      <c r="I42" s="1">
        <v>36</v>
      </c>
      <c r="J42" s="6">
        <v>30777900</v>
      </c>
      <c r="K42" s="6">
        <v>20087813</v>
      </c>
    </row>
    <row r="43" spans="1:11" ht="12.75">
      <c r="A43" s="225" t="s">
        <v>114</v>
      </c>
      <c r="B43" s="226"/>
      <c r="C43" s="226"/>
      <c r="D43" s="226"/>
      <c r="E43" s="226"/>
      <c r="F43" s="226"/>
      <c r="G43" s="226"/>
      <c r="H43" s="227"/>
      <c r="I43" s="1">
        <v>37</v>
      </c>
      <c r="J43" s="6">
        <v>2239620</v>
      </c>
      <c r="K43" s="6">
        <v>3726772</v>
      </c>
    </row>
    <row r="44" spans="1:11" ht="12.75">
      <c r="A44" s="225" t="s">
        <v>82</v>
      </c>
      <c r="B44" s="226"/>
      <c r="C44" s="226"/>
      <c r="D44" s="226"/>
      <c r="E44" s="226"/>
      <c r="F44" s="226"/>
      <c r="G44" s="226"/>
      <c r="H44" s="227"/>
      <c r="I44" s="1">
        <v>38</v>
      </c>
      <c r="J44" s="6">
        <v>0</v>
      </c>
      <c r="K44" s="6">
        <v>0</v>
      </c>
    </row>
    <row r="45" spans="1:11" ht="12.75">
      <c r="A45" s="225" t="s">
        <v>83</v>
      </c>
      <c r="B45" s="226"/>
      <c r="C45" s="226"/>
      <c r="D45" s="226"/>
      <c r="E45" s="226"/>
      <c r="F45" s="226"/>
      <c r="G45" s="226"/>
      <c r="H45" s="227"/>
      <c r="I45" s="1">
        <v>39</v>
      </c>
      <c r="J45" s="6">
        <v>0</v>
      </c>
      <c r="K45" s="6">
        <v>0</v>
      </c>
    </row>
    <row r="46" spans="1:11" ht="12.75">
      <c r="A46" s="225" t="s">
        <v>84</v>
      </c>
      <c r="B46" s="226"/>
      <c r="C46" s="226"/>
      <c r="D46" s="226"/>
      <c r="E46" s="226"/>
      <c r="F46" s="226"/>
      <c r="G46" s="226"/>
      <c r="H46" s="227"/>
      <c r="I46" s="1">
        <v>40</v>
      </c>
      <c r="J46" s="6">
        <v>0</v>
      </c>
      <c r="K46" s="6">
        <v>0</v>
      </c>
    </row>
    <row r="47" spans="1:11" ht="12.75">
      <c r="A47" s="225" t="s">
        <v>85</v>
      </c>
      <c r="B47" s="226"/>
      <c r="C47" s="226"/>
      <c r="D47" s="226"/>
      <c r="E47" s="226"/>
      <c r="F47" s="226"/>
      <c r="G47" s="226"/>
      <c r="H47" s="227"/>
      <c r="I47" s="1">
        <v>41</v>
      </c>
      <c r="J47" s="6">
        <v>0</v>
      </c>
      <c r="K47" s="6">
        <v>0</v>
      </c>
    </row>
    <row r="48" spans="1:11" ht="12.75">
      <c r="A48" s="225" t="s">
        <v>86</v>
      </c>
      <c r="B48" s="226"/>
      <c r="C48" s="226"/>
      <c r="D48" s="226"/>
      <c r="E48" s="226"/>
      <c r="F48" s="226"/>
      <c r="G48" s="226"/>
      <c r="H48" s="227"/>
      <c r="I48" s="1">
        <v>42</v>
      </c>
      <c r="J48" s="6">
        <v>0</v>
      </c>
      <c r="K48" s="6">
        <v>0</v>
      </c>
    </row>
    <row r="49" spans="1:11" ht="12.75">
      <c r="A49" s="225" t="s">
        <v>97</v>
      </c>
      <c r="B49" s="226"/>
      <c r="C49" s="226"/>
      <c r="D49" s="226"/>
      <c r="E49" s="226"/>
      <c r="F49" s="226"/>
      <c r="G49" s="226"/>
      <c r="H49" s="227"/>
      <c r="I49" s="1">
        <v>43</v>
      </c>
      <c r="J49" s="123">
        <f>SUM(J50:J55)</f>
        <v>63657633</v>
      </c>
      <c r="K49" s="123">
        <f>SUM(K50:K55)</f>
        <v>43120436</v>
      </c>
    </row>
    <row r="50" spans="1:11" ht="12.75">
      <c r="A50" s="225" t="s">
        <v>196</v>
      </c>
      <c r="B50" s="226"/>
      <c r="C50" s="226"/>
      <c r="D50" s="226"/>
      <c r="E50" s="226"/>
      <c r="F50" s="226"/>
      <c r="G50" s="226"/>
      <c r="H50" s="227"/>
      <c r="I50" s="1">
        <v>44</v>
      </c>
      <c r="J50" s="6">
        <v>0</v>
      </c>
      <c r="K50" s="6">
        <v>0</v>
      </c>
    </row>
    <row r="51" spans="1:11" ht="12.75">
      <c r="A51" s="225" t="s">
        <v>197</v>
      </c>
      <c r="B51" s="226"/>
      <c r="C51" s="226"/>
      <c r="D51" s="226"/>
      <c r="E51" s="226"/>
      <c r="F51" s="226"/>
      <c r="G51" s="226"/>
      <c r="H51" s="227"/>
      <c r="I51" s="1">
        <v>45</v>
      </c>
      <c r="J51" s="6">
        <v>49144869</v>
      </c>
      <c r="K51" s="6">
        <v>31787957</v>
      </c>
    </row>
    <row r="52" spans="1:11" ht="12.75">
      <c r="A52" s="225" t="s">
        <v>198</v>
      </c>
      <c r="B52" s="226"/>
      <c r="C52" s="226"/>
      <c r="D52" s="226"/>
      <c r="E52" s="226"/>
      <c r="F52" s="226"/>
      <c r="G52" s="226"/>
      <c r="H52" s="227"/>
      <c r="I52" s="1">
        <v>46</v>
      </c>
      <c r="J52" s="6">
        <v>0</v>
      </c>
      <c r="K52" s="6">
        <v>0</v>
      </c>
    </row>
    <row r="53" spans="1:11" ht="12.75">
      <c r="A53" s="225" t="s">
        <v>199</v>
      </c>
      <c r="B53" s="226"/>
      <c r="C53" s="226"/>
      <c r="D53" s="226"/>
      <c r="E53" s="226"/>
      <c r="F53" s="226"/>
      <c r="G53" s="226"/>
      <c r="H53" s="227"/>
      <c r="I53" s="1">
        <v>47</v>
      </c>
      <c r="J53" s="6">
        <v>5492</v>
      </c>
      <c r="K53" s="6">
        <v>10936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6">
        <v>12250143</v>
      </c>
      <c r="K54" s="6">
        <v>10523017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6">
        <v>2257129</v>
      </c>
      <c r="K55" s="6">
        <v>798526</v>
      </c>
    </row>
    <row r="56" spans="1:11" ht="12.75">
      <c r="A56" s="225" t="s">
        <v>98</v>
      </c>
      <c r="B56" s="226"/>
      <c r="C56" s="226"/>
      <c r="D56" s="226"/>
      <c r="E56" s="226"/>
      <c r="F56" s="226"/>
      <c r="G56" s="226"/>
      <c r="H56" s="227"/>
      <c r="I56" s="1">
        <v>50</v>
      </c>
      <c r="J56" s="123">
        <f>SUM(J57:J63)</f>
        <v>61441589</v>
      </c>
      <c r="K56" s="123">
        <f>SUM(K57:K63)</f>
        <v>12706574</v>
      </c>
    </row>
    <row r="57" spans="1:11" ht="12.75">
      <c r="A57" s="225" t="s">
        <v>72</v>
      </c>
      <c r="B57" s="226"/>
      <c r="C57" s="226"/>
      <c r="D57" s="226"/>
      <c r="E57" s="226"/>
      <c r="F57" s="226"/>
      <c r="G57" s="226"/>
      <c r="H57" s="227"/>
      <c r="I57" s="1">
        <v>51</v>
      </c>
      <c r="J57" s="6">
        <v>0</v>
      </c>
      <c r="K57" s="6">
        <v>0</v>
      </c>
    </row>
    <row r="58" spans="1:11" ht="12.75">
      <c r="A58" s="225" t="s">
        <v>73</v>
      </c>
      <c r="B58" s="226"/>
      <c r="C58" s="226"/>
      <c r="D58" s="226"/>
      <c r="E58" s="226"/>
      <c r="F58" s="226"/>
      <c r="G58" s="226"/>
      <c r="H58" s="227"/>
      <c r="I58" s="1">
        <v>52</v>
      </c>
      <c r="J58" s="6">
        <v>0</v>
      </c>
      <c r="K58" s="6">
        <v>0</v>
      </c>
    </row>
    <row r="59" spans="1:11" ht="12.75">
      <c r="A59" s="225" t="s">
        <v>238</v>
      </c>
      <c r="B59" s="226"/>
      <c r="C59" s="226"/>
      <c r="D59" s="226"/>
      <c r="E59" s="226"/>
      <c r="F59" s="226"/>
      <c r="G59" s="226"/>
      <c r="H59" s="227"/>
      <c r="I59" s="1">
        <v>53</v>
      </c>
      <c r="J59" s="6">
        <v>26464892</v>
      </c>
      <c r="K59" s="6">
        <v>0</v>
      </c>
    </row>
    <row r="60" spans="1:11" ht="12.75">
      <c r="A60" s="225" t="s">
        <v>79</v>
      </c>
      <c r="B60" s="226"/>
      <c r="C60" s="226"/>
      <c r="D60" s="226"/>
      <c r="E60" s="226"/>
      <c r="F60" s="226"/>
      <c r="G60" s="226"/>
      <c r="H60" s="227"/>
      <c r="I60" s="1">
        <v>54</v>
      </c>
      <c r="J60" s="6">
        <v>0</v>
      </c>
      <c r="K60" s="6">
        <v>0</v>
      </c>
    </row>
    <row r="61" spans="1:11" ht="12.75">
      <c r="A61" s="225" t="s">
        <v>80</v>
      </c>
      <c r="B61" s="226"/>
      <c r="C61" s="226"/>
      <c r="D61" s="226"/>
      <c r="E61" s="226"/>
      <c r="F61" s="226"/>
      <c r="G61" s="226"/>
      <c r="H61" s="227"/>
      <c r="I61" s="1">
        <v>55</v>
      </c>
      <c r="J61" s="6">
        <v>0</v>
      </c>
      <c r="K61" s="6">
        <v>0</v>
      </c>
    </row>
    <row r="62" spans="1:11" ht="12.75">
      <c r="A62" s="225" t="s">
        <v>81</v>
      </c>
      <c r="B62" s="226"/>
      <c r="C62" s="226"/>
      <c r="D62" s="226"/>
      <c r="E62" s="226"/>
      <c r="F62" s="226"/>
      <c r="G62" s="226"/>
      <c r="H62" s="227"/>
      <c r="I62" s="1">
        <v>56</v>
      </c>
      <c r="J62" s="6">
        <v>34976697</v>
      </c>
      <c r="K62" s="6">
        <v>12706574</v>
      </c>
    </row>
    <row r="63" spans="1:11" ht="12.75">
      <c r="A63" s="225" t="s">
        <v>42</v>
      </c>
      <c r="B63" s="226"/>
      <c r="C63" s="226"/>
      <c r="D63" s="226"/>
      <c r="E63" s="226"/>
      <c r="F63" s="226"/>
      <c r="G63" s="226"/>
      <c r="H63" s="227"/>
      <c r="I63" s="1">
        <v>57</v>
      </c>
      <c r="J63" s="6">
        <v>0</v>
      </c>
      <c r="K63" s="6">
        <v>0</v>
      </c>
    </row>
    <row r="64" spans="1:11" ht="12.75">
      <c r="A64" s="225" t="s">
        <v>203</v>
      </c>
      <c r="B64" s="226"/>
      <c r="C64" s="226"/>
      <c r="D64" s="226"/>
      <c r="E64" s="226"/>
      <c r="F64" s="226"/>
      <c r="G64" s="226"/>
      <c r="H64" s="227"/>
      <c r="I64" s="1">
        <v>58</v>
      </c>
      <c r="J64" s="6">
        <v>2823935</v>
      </c>
      <c r="K64" s="6">
        <v>23021519</v>
      </c>
    </row>
    <row r="65" spans="1:11" ht="12.75">
      <c r="A65" s="210" t="s">
        <v>52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23500350</v>
      </c>
      <c r="K65" s="6">
        <v>68258</v>
      </c>
    </row>
    <row r="66" spans="1:11" ht="12.75">
      <c r="A66" s="210" t="s">
        <v>237</v>
      </c>
      <c r="B66" s="211"/>
      <c r="C66" s="211"/>
      <c r="D66" s="211"/>
      <c r="E66" s="211"/>
      <c r="F66" s="211"/>
      <c r="G66" s="211"/>
      <c r="H66" s="212"/>
      <c r="I66" s="1">
        <v>60</v>
      </c>
      <c r="J66" s="123">
        <f>J7+J8+J40+J65</f>
        <v>335581422</v>
      </c>
      <c r="K66" s="123">
        <f>K7+K8+K40+K65</f>
        <v>356623355</v>
      </c>
    </row>
    <row r="67" spans="1:11" ht="12.75">
      <c r="A67" s="228" t="s">
        <v>87</v>
      </c>
      <c r="B67" s="229"/>
      <c r="C67" s="229"/>
      <c r="D67" s="229"/>
      <c r="E67" s="229"/>
      <c r="F67" s="229"/>
      <c r="G67" s="229"/>
      <c r="H67" s="230"/>
      <c r="I67" s="3">
        <v>61</v>
      </c>
      <c r="J67" s="7">
        <v>0</v>
      </c>
      <c r="K67" s="7">
        <v>0</v>
      </c>
    </row>
    <row r="68" spans="1:11" ht="13.5" thickBot="1">
      <c r="A68" s="204" t="s">
        <v>54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6"/>
    </row>
    <row r="69" spans="1:11" ht="12.75">
      <c r="A69" s="207" t="s">
        <v>187</v>
      </c>
      <c r="B69" s="208"/>
      <c r="C69" s="208"/>
      <c r="D69" s="208"/>
      <c r="E69" s="208"/>
      <c r="F69" s="208"/>
      <c r="G69" s="208"/>
      <c r="H69" s="209"/>
      <c r="I69" s="2">
        <v>62</v>
      </c>
      <c r="J69" s="127">
        <f>J70+J71+J72+J78+J79+J82+J85</f>
        <v>224809436</v>
      </c>
      <c r="K69" s="127">
        <f>K70+K71+K72+K78+K79+K82+K85</f>
        <v>195492391</v>
      </c>
    </row>
    <row r="70" spans="1:11" ht="12.75">
      <c r="A70" s="210" t="s">
        <v>137</v>
      </c>
      <c r="B70" s="211"/>
      <c r="C70" s="211"/>
      <c r="D70" s="211"/>
      <c r="E70" s="211"/>
      <c r="F70" s="211"/>
      <c r="G70" s="211"/>
      <c r="H70" s="212"/>
      <c r="I70" s="1">
        <v>63</v>
      </c>
      <c r="J70" s="124">
        <v>168132470</v>
      </c>
      <c r="K70" s="124">
        <v>168132470</v>
      </c>
    </row>
    <row r="71" spans="1:11" ht="12.75">
      <c r="A71" s="210" t="s">
        <v>138</v>
      </c>
      <c r="B71" s="211"/>
      <c r="C71" s="211"/>
      <c r="D71" s="211"/>
      <c r="E71" s="211"/>
      <c r="F71" s="211"/>
      <c r="G71" s="211"/>
      <c r="H71" s="212"/>
      <c r="I71" s="1">
        <v>64</v>
      </c>
      <c r="J71" s="124">
        <v>0</v>
      </c>
      <c r="K71" s="124">
        <v>0</v>
      </c>
    </row>
    <row r="72" spans="1:11" ht="12.75">
      <c r="A72" s="210" t="s">
        <v>139</v>
      </c>
      <c r="B72" s="211"/>
      <c r="C72" s="211"/>
      <c r="D72" s="211"/>
      <c r="E72" s="211"/>
      <c r="F72" s="211"/>
      <c r="G72" s="211"/>
      <c r="H72" s="212"/>
      <c r="I72" s="1">
        <v>65</v>
      </c>
      <c r="J72" s="123">
        <f>J73+J74-J75+J76+J77</f>
        <v>50255886</v>
      </c>
      <c r="K72" s="123">
        <f>K73+K74-K75+K76+K77</f>
        <v>54236811</v>
      </c>
    </row>
    <row r="73" spans="1:11" ht="12.75">
      <c r="A73" s="225" t="s">
        <v>140</v>
      </c>
      <c r="B73" s="226"/>
      <c r="C73" s="226"/>
      <c r="D73" s="226"/>
      <c r="E73" s="226"/>
      <c r="F73" s="226"/>
      <c r="G73" s="226"/>
      <c r="H73" s="227"/>
      <c r="I73" s="1">
        <v>66</v>
      </c>
      <c r="J73" s="6">
        <v>6922223</v>
      </c>
      <c r="K73" s="6">
        <v>7125781</v>
      </c>
    </row>
    <row r="74" spans="1:11" ht="12.75">
      <c r="A74" s="225" t="s">
        <v>141</v>
      </c>
      <c r="B74" s="226"/>
      <c r="C74" s="226"/>
      <c r="D74" s="226"/>
      <c r="E74" s="226"/>
      <c r="F74" s="226"/>
      <c r="G74" s="226"/>
      <c r="H74" s="227"/>
      <c r="I74" s="1">
        <v>67</v>
      </c>
      <c r="J74" s="6">
        <v>10540000</v>
      </c>
      <c r="K74" s="6">
        <v>12540000</v>
      </c>
    </row>
    <row r="75" spans="1:11" ht="12.75">
      <c r="A75" s="225" t="s">
        <v>129</v>
      </c>
      <c r="B75" s="226"/>
      <c r="C75" s="226"/>
      <c r="D75" s="226"/>
      <c r="E75" s="226"/>
      <c r="F75" s="226"/>
      <c r="G75" s="226"/>
      <c r="H75" s="227"/>
      <c r="I75" s="1">
        <v>68</v>
      </c>
      <c r="J75" s="6">
        <v>8055772</v>
      </c>
      <c r="K75" s="6">
        <v>8055772</v>
      </c>
    </row>
    <row r="76" spans="1:11" ht="12.75">
      <c r="A76" s="225" t="s">
        <v>130</v>
      </c>
      <c r="B76" s="226"/>
      <c r="C76" s="226"/>
      <c r="D76" s="226"/>
      <c r="E76" s="226"/>
      <c r="F76" s="226"/>
      <c r="G76" s="226"/>
      <c r="H76" s="227"/>
      <c r="I76" s="1">
        <v>69</v>
      </c>
      <c r="J76" s="6">
        <v>0</v>
      </c>
      <c r="K76" s="6">
        <v>0</v>
      </c>
    </row>
    <row r="77" spans="1:11" ht="12.75">
      <c r="A77" s="225" t="s">
        <v>131</v>
      </c>
      <c r="B77" s="226"/>
      <c r="C77" s="226"/>
      <c r="D77" s="226"/>
      <c r="E77" s="226"/>
      <c r="F77" s="226"/>
      <c r="G77" s="226"/>
      <c r="H77" s="227"/>
      <c r="I77" s="1">
        <v>70</v>
      </c>
      <c r="J77" s="6">
        <f>40849435</f>
        <v>40849435</v>
      </c>
      <c r="K77" s="6">
        <v>42626802</v>
      </c>
    </row>
    <row r="78" spans="1:11" s="125" customFormat="1" ht="12.75">
      <c r="A78" s="210" t="s">
        <v>132</v>
      </c>
      <c r="B78" s="211"/>
      <c r="C78" s="211"/>
      <c r="D78" s="211"/>
      <c r="E78" s="211"/>
      <c r="F78" s="211"/>
      <c r="G78" s="211"/>
      <c r="H78" s="212"/>
      <c r="I78" s="1">
        <v>71</v>
      </c>
      <c r="J78" s="124">
        <v>0</v>
      </c>
      <c r="K78" s="124">
        <v>0</v>
      </c>
    </row>
    <row r="79" spans="1:11" s="125" customFormat="1" ht="12.75">
      <c r="A79" s="210" t="s">
        <v>234</v>
      </c>
      <c r="B79" s="211"/>
      <c r="C79" s="211"/>
      <c r="D79" s="211"/>
      <c r="E79" s="211"/>
      <c r="F79" s="211"/>
      <c r="G79" s="211"/>
      <c r="H79" s="212"/>
      <c r="I79" s="1">
        <v>72</v>
      </c>
      <c r="J79" s="123">
        <f>J80-J81</f>
        <v>1689430</v>
      </c>
      <c r="K79" s="123">
        <f>K80-K81</f>
        <v>2349917</v>
      </c>
    </row>
    <row r="80" spans="1:11" ht="12.75">
      <c r="A80" s="231" t="s">
        <v>165</v>
      </c>
      <c r="B80" s="232"/>
      <c r="C80" s="232"/>
      <c r="D80" s="232"/>
      <c r="E80" s="232"/>
      <c r="F80" s="232"/>
      <c r="G80" s="232"/>
      <c r="H80" s="233"/>
      <c r="I80" s="1">
        <v>73</v>
      </c>
      <c r="J80" s="6">
        <v>1689430</v>
      </c>
      <c r="K80" s="6">
        <v>2349917</v>
      </c>
    </row>
    <row r="81" spans="1:11" ht="12.75">
      <c r="A81" s="231" t="s">
        <v>166</v>
      </c>
      <c r="B81" s="232"/>
      <c r="C81" s="232"/>
      <c r="D81" s="232"/>
      <c r="E81" s="232"/>
      <c r="F81" s="232"/>
      <c r="G81" s="232"/>
      <c r="H81" s="233"/>
      <c r="I81" s="1">
        <v>74</v>
      </c>
      <c r="J81" s="6">
        <v>0</v>
      </c>
      <c r="K81" s="6">
        <v>0</v>
      </c>
    </row>
    <row r="82" spans="1:11" s="125" customFormat="1" ht="12.75">
      <c r="A82" s="210" t="s">
        <v>235</v>
      </c>
      <c r="B82" s="211"/>
      <c r="C82" s="211"/>
      <c r="D82" s="211"/>
      <c r="E82" s="211"/>
      <c r="F82" s="211"/>
      <c r="G82" s="211"/>
      <c r="H82" s="212"/>
      <c r="I82" s="1">
        <v>75</v>
      </c>
      <c r="J82" s="123">
        <f>J83-J84</f>
        <v>4731650</v>
      </c>
      <c r="K82" s="123">
        <f>K83-K84</f>
        <v>-29226807</v>
      </c>
    </row>
    <row r="83" spans="1:11" ht="12.75">
      <c r="A83" s="231" t="s">
        <v>167</v>
      </c>
      <c r="B83" s="232"/>
      <c r="C83" s="232"/>
      <c r="D83" s="232"/>
      <c r="E83" s="232"/>
      <c r="F83" s="232"/>
      <c r="G83" s="232"/>
      <c r="H83" s="233"/>
      <c r="I83" s="1">
        <v>76</v>
      </c>
      <c r="J83" s="6">
        <f>4731650</f>
        <v>4731650</v>
      </c>
      <c r="K83" s="6">
        <v>0</v>
      </c>
    </row>
    <row r="84" spans="1:11" ht="12.75">
      <c r="A84" s="231" t="s">
        <v>168</v>
      </c>
      <c r="B84" s="232"/>
      <c r="C84" s="232"/>
      <c r="D84" s="232"/>
      <c r="E84" s="232"/>
      <c r="F84" s="232"/>
      <c r="G84" s="232"/>
      <c r="H84" s="233"/>
      <c r="I84" s="1">
        <v>77</v>
      </c>
      <c r="J84" s="6">
        <v>0</v>
      </c>
      <c r="K84" s="6">
        <v>29226807</v>
      </c>
    </row>
    <row r="85" spans="1:11" ht="12.75">
      <c r="A85" s="225" t="s">
        <v>169</v>
      </c>
      <c r="B85" s="226"/>
      <c r="C85" s="226"/>
      <c r="D85" s="226"/>
      <c r="E85" s="226"/>
      <c r="F85" s="226"/>
      <c r="G85" s="226"/>
      <c r="H85" s="227"/>
      <c r="I85" s="1">
        <v>78</v>
      </c>
      <c r="J85" s="6">
        <v>0</v>
      </c>
      <c r="K85" s="6">
        <v>0</v>
      </c>
    </row>
    <row r="86" spans="1:11" s="67" customFormat="1" ht="12.75">
      <c r="A86" s="210" t="s">
        <v>333</v>
      </c>
      <c r="B86" s="211"/>
      <c r="C86" s="211"/>
      <c r="D86" s="211"/>
      <c r="E86" s="211"/>
      <c r="F86" s="211"/>
      <c r="G86" s="211"/>
      <c r="H86" s="212"/>
      <c r="I86" s="1">
        <v>79</v>
      </c>
      <c r="J86" s="123">
        <f>SUM(J87:J89)</f>
        <v>3119105</v>
      </c>
      <c r="K86" s="123">
        <f>SUM(K87:K89)</f>
        <v>2848919</v>
      </c>
    </row>
    <row r="87" spans="1:11" ht="12.75">
      <c r="A87" s="225" t="s">
        <v>125</v>
      </c>
      <c r="B87" s="226"/>
      <c r="C87" s="226"/>
      <c r="D87" s="226"/>
      <c r="E87" s="226"/>
      <c r="F87" s="226"/>
      <c r="G87" s="226"/>
      <c r="H87" s="227"/>
      <c r="I87" s="1">
        <v>80</v>
      </c>
      <c r="J87" s="6">
        <v>0</v>
      </c>
      <c r="K87" s="6">
        <v>0</v>
      </c>
    </row>
    <row r="88" spans="1:11" ht="12.75">
      <c r="A88" s="225" t="s">
        <v>126</v>
      </c>
      <c r="B88" s="226"/>
      <c r="C88" s="226"/>
      <c r="D88" s="226"/>
      <c r="E88" s="226"/>
      <c r="F88" s="226"/>
      <c r="G88" s="226"/>
      <c r="H88" s="227"/>
      <c r="I88" s="1">
        <v>81</v>
      </c>
      <c r="J88" s="6">
        <v>0</v>
      </c>
      <c r="K88" s="6">
        <v>0</v>
      </c>
    </row>
    <row r="89" spans="1:11" ht="12.75">
      <c r="A89" s="225" t="s">
        <v>127</v>
      </c>
      <c r="B89" s="226"/>
      <c r="C89" s="226"/>
      <c r="D89" s="226"/>
      <c r="E89" s="226"/>
      <c r="F89" s="226"/>
      <c r="G89" s="226"/>
      <c r="H89" s="227"/>
      <c r="I89" s="1">
        <v>82</v>
      </c>
      <c r="J89" s="6">
        <v>3119105</v>
      </c>
      <c r="K89" s="6">
        <v>2848919</v>
      </c>
    </row>
    <row r="90" spans="1:11" s="125" customFormat="1" ht="12.75">
      <c r="A90" s="210" t="s">
        <v>332</v>
      </c>
      <c r="B90" s="211"/>
      <c r="C90" s="211"/>
      <c r="D90" s="211"/>
      <c r="E90" s="211"/>
      <c r="F90" s="211"/>
      <c r="G90" s="211"/>
      <c r="H90" s="212"/>
      <c r="I90" s="1">
        <v>83</v>
      </c>
      <c r="J90" s="123">
        <f>SUM(J91:J99)</f>
        <v>11091037</v>
      </c>
      <c r="K90" s="123">
        <f>SUM(K91:K99)</f>
        <v>74378023</v>
      </c>
    </row>
    <row r="91" spans="1:11" ht="12.75">
      <c r="A91" s="225" t="s">
        <v>128</v>
      </c>
      <c r="B91" s="226"/>
      <c r="C91" s="226"/>
      <c r="D91" s="226"/>
      <c r="E91" s="226"/>
      <c r="F91" s="226"/>
      <c r="G91" s="226"/>
      <c r="H91" s="227"/>
      <c r="I91" s="1">
        <v>84</v>
      </c>
      <c r="J91" s="6">
        <v>0</v>
      </c>
      <c r="K91" s="6">
        <v>0</v>
      </c>
    </row>
    <row r="92" spans="1:11" ht="12.75">
      <c r="A92" s="225" t="s">
        <v>239</v>
      </c>
      <c r="B92" s="226"/>
      <c r="C92" s="226"/>
      <c r="D92" s="226"/>
      <c r="E92" s="226"/>
      <c r="F92" s="226"/>
      <c r="G92" s="226"/>
      <c r="H92" s="227"/>
      <c r="I92" s="1">
        <v>85</v>
      </c>
      <c r="J92" s="6">
        <v>0</v>
      </c>
      <c r="K92" s="6">
        <v>0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6">
        <v>809209</v>
      </c>
      <c r="K93" s="6">
        <v>70166188</v>
      </c>
    </row>
    <row r="94" spans="1:11" ht="12.75">
      <c r="A94" s="225" t="s">
        <v>240</v>
      </c>
      <c r="B94" s="226"/>
      <c r="C94" s="226"/>
      <c r="D94" s="226"/>
      <c r="E94" s="226"/>
      <c r="F94" s="226"/>
      <c r="G94" s="226"/>
      <c r="H94" s="227"/>
      <c r="I94" s="1">
        <v>87</v>
      </c>
      <c r="J94" s="6">
        <v>0</v>
      </c>
      <c r="K94" s="6">
        <v>0</v>
      </c>
    </row>
    <row r="95" spans="1:11" ht="12.75">
      <c r="A95" s="225" t="s">
        <v>241</v>
      </c>
      <c r="B95" s="226"/>
      <c r="C95" s="226"/>
      <c r="D95" s="226"/>
      <c r="E95" s="226"/>
      <c r="F95" s="226"/>
      <c r="G95" s="226"/>
      <c r="H95" s="227"/>
      <c r="I95" s="1">
        <v>88</v>
      </c>
      <c r="J95" s="6">
        <v>0</v>
      </c>
      <c r="K95" s="6">
        <v>0</v>
      </c>
    </row>
    <row r="96" spans="1:11" ht="12.75">
      <c r="A96" s="225" t="s">
        <v>242</v>
      </c>
      <c r="B96" s="226"/>
      <c r="C96" s="226"/>
      <c r="D96" s="226"/>
      <c r="E96" s="226"/>
      <c r="F96" s="226"/>
      <c r="G96" s="226"/>
      <c r="H96" s="227"/>
      <c r="I96" s="1">
        <v>89</v>
      </c>
      <c r="J96" s="6">
        <v>0</v>
      </c>
      <c r="K96" s="6">
        <v>0</v>
      </c>
    </row>
    <row r="97" spans="1:11" ht="12.75">
      <c r="A97" s="225" t="s">
        <v>90</v>
      </c>
      <c r="B97" s="226"/>
      <c r="C97" s="226"/>
      <c r="D97" s="226"/>
      <c r="E97" s="226"/>
      <c r="F97" s="226"/>
      <c r="G97" s="226"/>
      <c r="H97" s="227"/>
      <c r="I97" s="1">
        <v>90</v>
      </c>
      <c r="J97" s="6">
        <v>0</v>
      </c>
      <c r="K97" s="6">
        <v>0</v>
      </c>
    </row>
    <row r="98" spans="1:11" ht="12.75">
      <c r="A98" s="225" t="s">
        <v>88</v>
      </c>
      <c r="B98" s="226"/>
      <c r="C98" s="226"/>
      <c r="D98" s="226"/>
      <c r="E98" s="226"/>
      <c r="F98" s="226"/>
      <c r="G98" s="226"/>
      <c r="H98" s="227"/>
      <c r="I98" s="1">
        <v>91</v>
      </c>
      <c r="J98" s="6">
        <v>10281159</v>
      </c>
      <c r="K98" s="6">
        <v>4208725</v>
      </c>
    </row>
    <row r="99" spans="1:11" ht="12.75">
      <c r="A99" s="225" t="s">
        <v>89</v>
      </c>
      <c r="B99" s="226"/>
      <c r="C99" s="226"/>
      <c r="D99" s="226"/>
      <c r="E99" s="226"/>
      <c r="F99" s="226"/>
      <c r="G99" s="226"/>
      <c r="H99" s="227"/>
      <c r="I99" s="1">
        <v>92</v>
      </c>
      <c r="J99" s="6">
        <v>669</v>
      </c>
      <c r="K99" s="6">
        <v>3110</v>
      </c>
    </row>
    <row r="100" spans="1:11" ht="12.75">
      <c r="A100" s="210" t="s">
        <v>334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123">
        <f>SUM(J101:J112)</f>
        <v>93545242</v>
      </c>
      <c r="K100" s="123">
        <f>SUM(K101:K112)</f>
        <v>80562236</v>
      </c>
    </row>
    <row r="101" spans="1:11" ht="12.75">
      <c r="A101" s="225" t="s">
        <v>128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6">
        <v>0</v>
      </c>
      <c r="K101" s="6">
        <v>0</v>
      </c>
    </row>
    <row r="102" spans="1:11" ht="12.75">
      <c r="A102" s="225" t="s">
        <v>239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6">
        <v>0</v>
      </c>
      <c r="K102" s="6">
        <v>0</v>
      </c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6">
        <v>8070672</v>
      </c>
      <c r="K103" s="6">
        <v>13541152</v>
      </c>
    </row>
    <row r="104" spans="1:11" ht="12.75">
      <c r="A104" s="225" t="s">
        <v>240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6">
        <v>490</v>
      </c>
      <c r="K104" s="6">
        <v>3622458</v>
      </c>
    </row>
    <row r="105" spans="1:11" ht="12.75">
      <c r="A105" s="225" t="s">
        <v>241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6">
        <v>74407679</v>
      </c>
      <c r="K105" s="6">
        <v>55082016</v>
      </c>
    </row>
    <row r="106" spans="1:11" ht="12.75">
      <c r="A106" s="225" t="s">
        <v>242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6">
        <v>0</v>
      </c>
      <c r="K106" s="6">
        <v>0</v>
      </c>
    </row>
    <row r="107" spans="1:11" ht="12.75">
      <c r="A107" s="225" t="s">
        <v>90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6">
        <v>0</v>
      </c>
      <c r="K107" s="6">
        <v>0</v>
      </c>
    </row>
    <row r="108" spans="1:11" ht="12.75">
      <c r="A108" s="225" t="s">
        <v>91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6">
        <v>4295789</v>
      </c>
      <c r="K108" s="6">
        <v>3679141</v>
      </c>
    </row>
    <row r="109" spans="1:11" ht="12.75">
      <c r="A109" s="225" t="s">
        <v>92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6">
        <v>3879123</v>
      </c>
      <c r="K109" s="6">
        <v>2379932</v>
      </c>
    </row>
    <row r="110" spans="1:11" ht="12.75">
      <c r="A110" s="225" t="s">
        <v>95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6">
        <v>0</v>
      </c>
      <c r="K110" s="6">
        <v>0</v>
      </c>
    </row>
    <row r="111" spans="1:11" ht="12.75">
      <c r="A111" s="225" t="s">
        <v>93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6">
        <v>0</v>
      </c>
      <c r="K111" s="6">
        <v>0</v>
      </c>
    </row>
    <row r="112" spans="1:11" ht="12.75">
      <c r="A112" s="225" t="s">
        <v>94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6">
        <v>2891489</v>
      </c>
      <c r="K112" s="6">
        <v>2257537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3016602</v>
      </c>
      <c r="K113" s="6">
        <v>3341786</v>
      </c>
    </row>
    <row r="114" spans="1:11" ht="12.75">
      <c r="A114" s="210" t="s">
        <v>21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123">
        <f>J69+J86+J90+J100+J113</f>
        <v>335581422</v>
      </c>
      <c r="K114" s="123">
        <f>K69+K86+K90+K100+K113</f>
        <v>356623355</v>
      </c>
    </row>
    <row r="115" spans="1:11" ht="13.5" thickBot="1">
      <c r="A115" s="237" t="s">
        <v>53</v>
      </c>
      <c r="B115" s="238"/>
      <c r="C115" s="238"/>
      <c r="D115" s="238"/>
      <c r="E115" s="238"/>
      <c r="F115" s="238"/>
      <c r="G115" s="238"/>
      <c r="H115" s="239"/>
      <c r="I115" s="129">
        <v>108</v>
      </c>
      <c r="J115" s="130">
        <f>+J66-J114</f>
        <v>0</v>
      </c>
      <c r="K115" s="130">
        <f>+K114-K66</f>
        <v>0</v>
      </c>
    </row>
    <row r="116" spans="1:11" ht="13.5" thickBot="1">
      <c r="A116" s="240" t="s">
        <v>304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</row>
    <row r="117" spans="1:11" ht="12.75">
      <c r="A117" s="207" t="s">
        <v>182</v>
      </c>
      <c r="B117" s="208"/>
      <c r="C117" s="208"/>
      <c r="D117" s="208"/>
      <c r="E117" s="208"/>
      <c r="F117" s="208"/>
      <c r="G117" s="208"/>
      <c r="H117" s="208"/>
      <c r="I117" s="244"/>
      <c r="J117" s="244"/>
      <c r="K117" s="245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6">
        <f>+J83</f>
        <v>4731650</v>
      </c>
      <c r="K118" s="6">
        <f>-K84</f>
        <v>-29226807</v>
      </c>
    </row>
    <row r="119" spans="1:11" ht="12.75">
      <c r="A119" s="246" t="s">
        <v>9</v>
      </c>
      <c r="B119" s="247"/>
      <c r="C119" s="247"/>
      <c r="D119" s="247"/>
      <c r="E119" s="247"/>
      <c r="F119" s="247"/>
      <c r="G119" s="247"/>
      <c r="H119" s="248"/>
      <c r="I119" s="3">
        <v>110</v>
      </c>
      <c r="J119" s="7">
        <v>0</v>
      </c>
      <c r="K119" s="7">
        <v>0</v>
      </c>
    </row>
    <row r="120" spans="1:11" ht="12.75">
      <c r="A120" s="249" t="s">
        <v>305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1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43">
      <selection activeCell="L65" sqref="L65"/>
    </sheetView>
  </sheetViews>
  <sheetFormatPr defaultColWidth="9.140625" defaultRowHeight="12.75"/>
  <cols>
    <col min="1" max="4" width="9.140625" style="50" customWidth="1"/>
    <col min="5" max="5" width="5.421875" style="50" customWidth="1"/>
    <col min="6" max="6" width="4.140625" style="50" customWidth="1"/>
    <col min="7" max="7" width="9.140625" style="50" customWidth="1"/>
    <col min="8" max="8" width="4.8515625" style="50" customWidth="1"/>
    <col min="9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8.75" customHeight="1">
      <c r="A1" s="213" t="s">
        <v>150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5"/>
    </row>
    <row r="2" spans="1:13" ht="12.75" customHeight="1">
      <c r="A2" s="269" t="s">
        <v>348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1:13" ht="16.5" customHeight="1">
      <c r="A3" s="252" t="s">
        <v>346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</row>
    <row r="4" spans="1:13" ht="23.25">
      <c r="A4" s="255" t="s">
        <v>55</v>
      </c>
      <c r="B4" s="255"/>
      <c r="C4" s="255"/>
      <c r="D4" s="255"/>
      <c r="E4" s="255"/>
      <c r="F4" s="255"/>
      <c r="G4" s="255"/>
      <c r="H4" s="255"/>
      <c r="I4" s="55" t="s">
        <v>274</v>
      </c>
      <c r="J4" s="256" t="s">
        <v>313</v>
      </c>
      <c r="K4" s="256"/>
      <c r="L4" s="256" t="s">
        <v>314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5"/>
      <c r="J5" s="57" t="s">
        <v>308</v>
      </c>
      <c r="K5" s="57" t="s">
        <v>309</v>
      </c>
      <c r="L5" s="57" t="s">
        <v>308</v>
      </c>
      <c r="M5" s="57" t="s">
        <v>309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57" t="s">
        <v>22</v>
      </c>
      <c r="B7" s="258"/>
      <c r="C7" s="258"/>
      <c r="D7" s="258"/>
      <c r="E7" s="258"/>
      <c r="F7" s="258"/>
      <c r="G7" s="258"/>
      <c r="H7" s="259"/>
      <c r="I7" s="2">
        <v>111</v>
      </c>
      <c r="J7" s="126">
        <f>SUM(J8:J9)</f>
        <v>348770567</v>
      </c>
      <c r="K7" s="126">
        <f>SUM(K8:K9)</f>
        <v>144006347</v>
      </c>
      <c r="L7" s="126">
        <f>SUM(L8:L9)</f>
        <v>251264710</v>
      </c>
      <c r="M7" s="126">
        <f>SUM(M8:M9)</f>
        <v>57833687</v>
      </c>
    </row>
    <row r="8" spans="1:13" ht="12.75">
      <c r="A8" s="210" t="s">
        <v>148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335429022</v>
      </c>
      <c r="K8" s="6">
        <f>+J8-196316903</f>
        <v>139112119</v>
      </c>
      <c r="L8" s="6">
        <v>235977612</v>
      </c>
      <c r="M8" s="6">
        <f>+L8-182281071</f>
        <v>53696541</v>
      </c>
    </row>
    <row r="9" spans="1:13" ht="12.75">
      <c r="A9" s="210" t="s">
        <v>99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13341545</v>
      </c>
      <c r="K9" s="6">
        <f>+J9-8447317</f>
        <v>4894228</v>
      </c>
      <c r="L9" s="6">
        <v>15287098</v>
      </c>
      <c r="M9" s="6">
        <f>+L9-11149952</f>
        <v>4137146</v>
      </c>
    </row>
    <row r="10" spans="1:13" s="125" customFormat="1" ht="12.75">
      <c r="A10" s="210" t="s">
        <v>335</v>
      </c>
      <c r="B10" s="211"/>
      <c r="C10" s="211"/>
      <c r="D10" s="211"/>
      <c r="E10" s="211"/>
      <c r="F10" s="211"/>
      <c r="G10" s="211"/>
      <c r="H10" s="212"/>
      <c r="I10" s="1">
        <v>114</v>
      </c>
      <c r="J10" s="123">
        <f>J11+J12+J16+J20+J21+J22+J25+J26</f>
        <v>345676944</v>
      </c>
      <c r="K10" s="123">
        <f>K11+K12+K16+K20+K21+K22+K25+K26</f>
        <v>142189678</v>
      </c>
      <c r="L10" s="123">
        <f>L11+L12+L16+L20+L21+L22+L25+L26</f>
        <v>279041444</v>
      </c>
      <c r="M10" s="123">
        <f>M11+M12+M16+M20+M21+M22+M25+M26</f>
        <v>58324066</v>
      </c>
    </row>
    <row r="11" spans="1:13" ht="12.75">
      <c r="A11" s="210" t="s">
        <v>100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1710526</v>
      </c>
      <c r="K11" s="6">
        <f>+J11+21084492</f>
        <v>22795018</v>
      </c>
      <c r="L11" s="6">
        <v>-1487152</v>
      </c>
      <c r="M11" s="6">
        <f>+L11+2615304</f>
        <v>1128152</v>
      </c>
    </row>
    <row r="12" spans="1:13" ht="12.75">
      <c r="A12" s="210" t="s">
        <v>18</v>
      </c>
      <c r="B12" s="211"/>
      <c r="C12" s="211"/>
      <c r="D12" s="211"/>
      <c r="E12" s="211"/>
      <c r="F12" s="211"/>
      <c r="G12" s="211"/>
      <c r="H12" s="212"/>
      <c r="I12" s="1">
        <v>116</v>
      </c>
      <c r="J12" s="123">
        <f>SUM(J13:J15)</f>
        <v>235818201</v>
      </c>
      <c r="K12" s="123">
        <f>SUM(K13:K15)</f>
        <v>83422307</v>
      </c>
      <c r="L12" s="123">
        <f>SUM(L13:L15)</f>
        <v>186195732</v>
      </c>
      <c r="M12" s="123">
        <f>SUM(M13:M15)</f>
        <v>36163175</v>
      </c>
    </row>
    <row r="13" spans="1:13" ht="12.75">
      <c r="A13" s="225" t="s">
        <v>142</v>
      </c>
      <c r="B13" s="226"/>
      <c r="C13" s="226"/>
      <c r="D13" s="226"/>
      <c r="E13" s="226"/>
      <c r="F13" s="226"/>
      <c r="G13" s="226"/>
      <c r="H13" s="227"/>
      <c r="I13" s="1">
        <v>117</v>
      </c>
      <c r="J13" s="6">
        <v>84853378</v>
      </c>
      <c r="K13" s="6">
        <f>+J13-51887436</f>
        <v>32965942</v>
      </c>
      <c r="L13" s="6">
        <v>65499593</v>
      </c>
      <c r="M13" s="6">
        <f>+L13-54786527</f>
        <v>10713066</v>
      </c>
    </row>
    <row r="14" spans="1:13" ht="12.75">
      <c r="A14" s="225" t="s">
        <v>143</v>
      </c>
      <c r="B14" s="226"/>
      <c r="C14" s="226"/>
      <c r="D14" s="226"/>
      <c r="E14" s="226"/>
      <c r="F14" s="226"/>
      <c r="G14" s="226"/>
      <c r="H14" s="227"/>
      <c r="I14" s="1">
        <v>118</v>
      </c>
      <c r="J14" s="6">
        <v>0</v>
      </c>
      <c r="K14" s="6">
        <f>+J14</f>
        <v>0</v>
      </c>
      <c r="L14" s="6">
        <v>0</v>
      </c>
      <c r="M14" s="6">
        <f>+L14</f>
        <v>0</v>
      </c>
    </row>
    <row r="15" spans="1:13" ht="12.75">
      <c r="A15" s="225" t="s">
        <v>57</v>
      </c>
      <c r="B15" s="226"/>
      <c r="C15" s="226"/>
      <c r="D15" s="226"/>
      <c r="E15" s="226"/>
      <c r="F15" s="226"/>
      <c r="G15" s="226"/>
      <c r="H15" s="227"/>
      <c r="I15" s="1">
        <v>119</v>
      </c>
      <c r="J15" s="6">
        <v>150964823</v>
      </c>
      <c r="K15" s="6">
        <f>+J15-100508458</f>
        <v>50456365</v>
      </c>
      <c r="L15" s="6">
        <v>120696139</v>
      </c>
      <c r="M15" s="6">
        <f>+L15-95246030</f>
        <v>25450109</v>
      </c>
    </row>
    <row r="16" spans="1:13" ht="12.75">
      <c r="A16" s="210" t="s">
        <v>19</v>
      </c>
      <c r="B16" s="211"/>
      <c r="C16" s="211"/>
      <c r="D16" s="211"/>
      <c r="E16" s="211"/>
      <c r="F16" s="211"/>
      <c r="G16" s="211"/>
      <c r="H16" s="212"/>
      <c r="I16" s="1">
        <v>120</v>
      </c>
      <c r="J16" s="123">
        <f>SUM(J17:J19)</f>
        <v>70202772</v>
      </c>
      <c r="K16" s="123">
        <f>SUM(K17:K19)</f>
        <v>22367195</v>
      </c>
      <c r="L16" s="123">
        <f>SUM(L17:L19)</f>
        <v>60328877</v>
      </c>
      <c r="M16" s="123">
        <f>SUM(M17:M19)</f>
        <v>14633252</v>
      </c>
    </row>
    <row r="17" spans="1:13" ht="12.75">
      <c r="A17" s="225" t="s">
        <v>58</v>
      </c>
      <c r="B17" s="226"/>
      <c r="C17" s="226"/>
      <c r="D17" s="226"/>
      <c r="E17" s="226"/>
      <c r="F17" s="226"/>
      <c r="G17" s="226"/>
      <c r="H17" s="227"/>
      <c r="I17" s="1">
        <v>121</v>
      </c>
      <c r="J17" s="6">
        <v>41306662</v>
      </c>
      <c r="K17" s="6">
        <f>+J17-28647077</f>
        <v>12659585</v>
      </c>
      <c r="L17" s="6">
        <v>36336771</v>
      </c>
      <c r="M17" s="6">
        <f>+L17-27519395</f>
        <v>8817376</v>
      </c>
    </row>
    <row r="18" spans="1:13" ht="12.75">
      <c r="A18" s="225" t="s">
        <v>59</v>
      </c>
      <c r="B18" s="226"/>
      <c r="C18" s="226"/>
      <c r="D18" s="226"/>
      <c r="E18" s="226"/>
      <c r="F18" s="226"/>
      <c r="G18" s="226"/>
      <c r="H18" s="227"/>
      <c r="I18" s="1">
        <v>122</v>
      </c>
      <c r="J18" s="6">
        <v>17827271</v>
      </c>
      <c r="K18" s="6">
        <f>+J18-11654756</f>
        <v>6172515</v>
      </c>
      <c r="L18" s="6">
        <v>15042656</v>
      </c>
      <c r="M18" s="6">
        <f>+L18-11325622</f>
        <v>3717034</v>
      </c>
    </row>
    <row r="19" spans="1:13" ht="12.75">
      <c r="A19" s="225" t="s">
        <v>60</v>
      </c>
      <c r="B19" s="226"/>
      <c r="C19" s="226"/>
      <c r="D19" s="226"/>
      <c r="E19" s="226"/>
      <c r="F19" s="226"/>
      <c r="G19" s="226"/>
      <c r="H19" s="227"/>
      <c r="I19" s="1">
        <v>123</v>
      </c>
      <c r="J19" s="6">
        <v>11068839</v>
      </c>
      <c r="K19" s="6">
        <f>+J19-7533744</f>
        <v>3535095</v>
      </c>
      <c r="L19" s="6">
        <v>8949450</v>
      </c>
      <c r="M19" s="6">
        <f>+L19-6850608</f>
        <v>2098842</v>
      </c>
    </row>
    <row r="20" spans="1:13" ht="12.75">
      <c r="A20" s="210" t="s">
        <v>101</v>
      </c>
      <c r="B20" s="211"/>
      <c r="C20" s="211"/>
      <c r="D20" s="211"/>
      <c r="E20" s="211"/>
      <c r="F20" s="211"/>
      <c r="G20" s="211"/>
      <c r="H20" s="212"/>
      <c r="I20" s="1">
        <v>124</v>
      </c>
      <c r="J20" s="124">
        <v>16575630</v>
      </c>
      <c r="K20" s="124">
        <f>+J20-11452750</f>
        <v>5122880</v>
      </c>
      <c r="L20" s="124">
        <v>13730184</v>
      </c>
      <c r="M20" s="124">
        <f>+L20-13963194</f>
        <v>-233010</v>
      </c>
    </row>
    <row r="21" spans="1:13" ht="12.75">
      <c r="A21" s="210" t="s">
        <v>102</v>
      </c>
      <c r="B21" s="211"/>
      <c r="C21" s="211"/>
      <c r="D21" s="211"/>
      <c r="E21" s="211"/>
      <c r="F21" s="211"/>
      <c r="G21" s="211"/>
      <c r="H21" s="212"/>
      <c r="I21" s="1">
        <v>125</v>
      </c>
      <c r="J21" s="124">
        <v>20500118</v>
      </c>
      <c r="K21" s="124">
        <f>+J21-12859227</f>
        <v>7640891</v>
      </c>
      <c r="L21" s="124">
        <v>19549396</v>
      </c>
      <c r="M21" s="124">
        <f>+L21-13223619</f>
        <v>6325777</v>
      </c>
    </row>
    <row r="22" spans="1:13" ht="12.75">
      <c r="A22" s="210" t="s">
        <v>20</v>
      </c>
      <c r="B22" s="211"/>
      <c r="C22" s="211"/>
      <c r="D22" s="211"/>
      <c r="E22" s="211"/>
      <c r="F22" s="211"/>
      <c r="G22" s="211"/>
      <c r="H22" s="212"/>
      <c r="I22" s="1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25" t="s">
        <v>133</v>
      </c>
      <c r="B23" s="226"/>
      <c r="C23" s="226"/>
      <c r="D23" s="226"/>
      <c r="E23" s="226"/>
      <c r="F23" s="226"/>
      <c r="G23" s="226"/>
      <c r="H23" s="227"/>
      <c r="I23" s="1">
        <v>127</v>
      </c>
      <c r="J23" s="6">
        <v>0</v>
      </c>
      <c r="K23" s="6">
        <f>+J23</f>
        <v>0</v>
      </c>
      <c r="L23" s="6">
        <v>0</v>
      </c>
      <c r="M23" s="6">
        <f>+L23</f>
        <v>0</v>
      </c>
    </row>
    <row r="24" spans="1:13" ht="12.75">
      <c r="A24" s="225" t="s">
        <v>134</v>
      </c>
      <c r="B24" s="226"/>
      <c r="C24" s="226"/>
      <c r="D24" s="226"/>
      <c r="E24" s="226"/>
      <c r="F24" s="226"/>
      <c r="G24" s="226"/>
      <c r="H24" s="227"/>
      <c r="I24" s="1">
        <v>128</v>
      </c>
      <c r="J24" s="6">
        <v>0</v>
      </c>
      <c r="K24" s="6">
        <f>+J24</f>
        <v>0</v>
      </c>
      <c r="L24" s="6">
        <v>0</v>
      </c>
      <c r="M24" s="6">
        <f>+L24</f>
        <v>0</v>
      </c>
    </row>
    <row r="25" spans="1:13" ht="12.75">
      <c r="A25" s="210" t="s">
        <v>103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751000</v>
      </c>
      <c r="K25" s="6">
        <f>+J25</f>
        <v>751000</v>
      </c>
      <c r="L25" s="6">
        <v>507778</v>
      </c>
      <c r="M25" s="6">
        <f>+L25-384778</f>
        <v>123000</v>
      </c>
    </row>
    <row r="26" spans="1:13" ht="12.75">
      <c r="A26" s="210" t="s">
        <v>46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118697</v>
      </c>
      <c r="K26" s="6">
        <f>+J26-28310</f>
        <v>90387</v>
      </c>
      <c r="L26" s="6">
        <v>216629</v>
      </c>
      <c r="M26" s="6">
        <f>+L26-32909</f>
        <v>183720</v>
      </c>
    </row>
    <row r="27" spans="1:13" ht="12.75">
      <c r="A27" s="210" t="s">
        <v>209</v>
      </c>
      <c r="B27" s="211"/>
      <c r="C27" s="211"/>
      <c r="D27" s="211"/>
      <c r="E27" s="211"/>
      <c r="F27" s="211"/>
      <c r="G27" s="211"/>
      <c r="H27" s="212"/>
      <c r="I27" s="1">
        <v>131</v>
      </c>
      <c r="J27" s="123">
        <f>SUM(J28:J32)</f>
        <v>5455972</v>
      </c>
      <c r="K27" s="123">
        <f>SUM(K28:K32)</f>
        <v>1673476</v>
      </c>
      <c r="L27" s="123">
        <f>SUM(L28:L32)</f>
        <v>3889262</v>
      </c>
      <c r="M27" s="123">
        <f>SUM(M28:M32)</f>
        <v>1312414</v>
      </c>
    </row>
    <row r="28" spans="1:13" ht="12.75">
      <c r="A28" s="210" t="s">
        <v>223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0</v>
      </c>
      <c r="K28" s="6">
        <f>+J28</f>
        <v>0</v>
      </c>
      <c r="L28" s="6">
        <v>0</v>
      </c>
      <c r="M28" s="6">
        <f>+L28</f>
        <v>0</v>
      </c>
    </row>
    <row r="29" spans="1:13" ht="12.75">
      <c r="A29" s="210" t="s">
        <v>151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5455972</v>
      </c>
      <c r="K29" s="6">
        <f>+J29-3782496</f>
        <v>1673476</v>
      </c>
      <c r="L29" s="6">
        <v>3889262</v>
      </c>
      <c r="M29" s="6">
        <f>+L29-2576848</f>
        <v>1312414</v>
      </c>
    </row>
    <row r="30" spans="1:13" ht="12.75">
      <c r="A30" s="210" t="s">
        <v>135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f>+J30</f>
        <v>0</v>
      </c>
      <c r="L30" s="6">
        <v>0</v>
      </c>
      <c r="M30" s="6">
        <f>+L30</f>
        <v>0</v>
      </c>
    </row>
    <row r="31" spans="1:13" ht="12.75">
      <c r="A31" s="210" t="s">
        <v>219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f>+J31</f>
        <v>0</v>
      </c>
      <c r="L31" s="6">
        <v>0</v>
      </c>
      <c r="M31" s="6">
        <f>+L31</f>
        <v>0</v>
      </c>
    </row>
    <row r="32" spans="1:13" ht="12.75">
      <c r="A32" s="210" t="s">
        <v>136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f>+J32</f>
        <v>0</v>
      </c>
      <c r="L32" s="6">
        <v>0</v>
      </c>
      <c r="M32" s="6">
        <f>+L32</f>
        <v>0</v>
      </c>
    </row>
    <row r="33" spans="1:13" ht="12.75">
      <c r="A33" s="210" t="s">
        <v>210</v>
      </c>
      <c r="B33" s="211"/>
      <c r="C33" s="211"/>
      <c r="D33" s="211"/>
      <c r="E33" s="211"/>
      <c r="F33" s="211"/>
      <c r="G33" s="211"/>
      <c r="H33" s="212"/>
      <c r="I33" s="1">
        <v>137</v>
      </c>
      <c r="J33" s="123">
        <f>SUM(J34:J37)</f>
        <v>2564706</v>
      </c>
      <c r="K33" s="123">
        <f>SUM(K34:K37)</f>
        <v>644694</v>
      </c>
      <c r="L33" s="123">
        <f>SUM(L34:L37)</f>
        <v>5329310</v>
      </c>
      <c r="M33" s="123">
        <f>SUM(M34:M37)</f>
        <v>1842585</v>
      </c>
    </row>
    <row r="34" spans="1:13" ht="12.75">
      <c r="A34" s="210" t="s">
        <v>62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/>
      <c r="K34" s="6">
        <f>+J34</f>
        <v>0</v>
      </c>
      <c r="L34" s="6">
        <v>0</v>
      </c>
      <c r="M34" s="6">
        <f>+L34</f>
        <v>0</v>
      </c>
    </row>
    <row r="35" spans="1:13" ht="12.75">
      <c r="A35" s="210" t="s">
        <v>61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2564706</v>
      </c>
      <c r="K35" s="6">
        <f>+J35-1920012</f>
        <v>644694</v>
      </c>
      <c r="L35" s="6">
        <v>5329310</v>
      </c>
      <c r="M35" s="6">
        <f>+L35-3486725</f>
        <v>1842585</v>
      </c>
    </row>
    <row r="36" spans="1:13" ht="12.75">
      <c r="A36" s="210" t="s">
        <v>220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/>
      <c r="K36" s="6">
        <f aca="true" t="shared" si="0" ref="K36:K41">+J36</f>
        <v>0</v>
      </c>
      <c r="L36" s="6"/>
      <c r="M36" s="6">
        <f aca="true" t="shared" si="1" ref="M36:M41">+L36</f>
        <v>0</v>
      </c>
    </row>
    <row r="37" spans="1:13" ht="12.75">
      <c r="A37" s="210" t="s">
        <v>63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/>
      <c r="K37" s="6">
        <f t="shared" si="0"/>
        <v>0</v>
      </c>
      <c r="L37" s="6"/>
      <c r="M37" s="6">
        <f t="shared" si="1"/>
        <v>0</v>
      </c>
    </row>
    <row r="38" spans="1:13" ht="12.75">
      <c r="A38" s="210" t="s">
        <v>191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/>
      <c r="K38" s="6">
        <f t="shared" si="0"/>
        <v>0</v>
      </c>
      <c r="L38" s="6"/>
      <c r="M38" s="6">
        <f t="shared" si="1"/>
        <v>0</v>
      </c>
    </row>
    <row r="39" spans="1:13" ht="12.75">
      <c r="A39" s="210" t="s">
        <v>192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/>
      <c r="K39" s="6">
        <f t="shared" si="0"/>
        <v>0</v>
      </c>
      <c r="L39" s="6"/>
      <c r="M39" s="6">
        <f t="shared" si="1"/>
        <v>0</v>
      </c>
    </row>
    <row r="40" spans="1:13" ht="12.75">
      <c r="A40" s="210" t="s">
        <v>221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/>
      <c r="K40" s="6">
        <f t="shared" si="0"/>
        <v>0</v>
      </c>
      <c r="L40" s="6"/>
      <c r="M40" s="6">
        <f t="shared" si="1"/>
        <v>0</v>
      </c>
    </row>
    <row r="41" spans="1:13" ht="12.75">
      <c r="A41" s="210" t="s">
        <v>222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/>
      <c r="K41" s="6">
        <f t="shared" si="0"/>
        <v>0</v>
      </c>
      <c r="L41" s="6"/>
      <c r="M41" s="6">
        <f t="shared" si="1"/>
        <v>0</v>
      </c>
    </row>
    <row r="42" spans="1:13" ht="12.75">
      <c r="A42" s="210" t="s">
        <v>211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1">
        <f>J7+J27+J38+J40</f>
        <v>354226539</v>
      </c>
      <c r="K42" s="51">
        <f>K7+K27+K38+K40</f>
        <v>145679823</v>
      </c>
      <c r="L42" s="51">
        <f>L7+L27+L38+L40</f>
        <v>255153972</v>
      </c>
      <c r="M42" s="51">
        <f>M7+M27+M38+M40</f>
        <v>59146101</v>
      </c>
    </row>
    <row r="43" spans="1:13" ht="12.75">
      <c r="A43" s="210" t="s">
        <v>212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1">
        <f>J10+J33+J39+J41</f>
        <v>348241650</v>
      </c>
      <c r="K43" s="51">
        <f>K10+K33+K39+K41</f>
        <v>142834372</v>
      </c>
      <c r="L43" s="51">
        <f>L10+L33+L39+L41</f>
        <v>284370754</v>
      </c>
      <c r="M43" s="51">
        <f>M10+M33+M39+M41</f>
        <v>60166651</v>
      </c>
    </row>
    <row r="44" spans="1:13" ht="12.75">
      <c r="A44" s="210" t="s">
        <v>232</v>
      </c>
      <c r="B44" s="211"/>
      <c r="C44" s="211"/>
      <c r="D44" s="211"/>
      <c r="E44" s="211"/>
      <c r="F44" s="211"/>
      <c r="G44" s="211"/>
      <c r="H44" s="212"/>
      <c r="I44" s="1">
        <v>148</v>
      </c>
      <c r="J44" s="123">
        <f>J42-J43</f>
        <v>5984889</v>
      </c>
      <c r="K44" s="123">
        <f>K42-K43</f>
        <v>2845451</v>
      </c>
      <c r="L44" s="123">
        <f>L42-L43</f>
        <v>-29216782</v>
      </c>
      <c r="M44" s="123">
        <f>M42-M43</f>
        <v>-1020550</v>
      </c>
    </row>
    <row r="45" spans="1:13" ht="12.75">
      <c r="A45" s="231" t="s">
        <v>214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1">
        <f>IF(J42&gt;J43,J42-J43,0)</f>
        <v>5984889</v>
      </c>
      <c r="K45" s="51">
        <f>IF(K42&gt;K43,K42-K43,0)</f>
        <v>2845451</v>
      </c>
      <c r="L45" s="51">
        <f>IF(L42&gt;L43,L42-L43,0)</f>
        <v>0</v>
      </c>
      <c r="M45" s="51">
        <f>IF(M42&gt;M43,M42-M43,0)</f>
        <v>0</v>
      </c>
    </row>
    <row r="46" spans="1:13" ht="12.75">
      <c r="A46" s="231" t="s">
        <v>215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29216782</v>
      </c>
      <c r="M46" s="51">
        <f>IF(M43&gt;M42,M43-M42,0)</f>
        <v>1020550</v>
      </c>
    </row>
    <row r="47" spans="1:13" ht="12.75">
      <c r="A47" s="210" t="s">
        <v>213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1253239</v>
      </c>
      <c r="K47" s="6">
        <f>+J47-541166</f>
        <v>712073</v>
      </c>
      <c r="L47" s="6">
        <v>10025</v>
      </c>
      <c r="M47" s="6">
        <f>+L47-6306</f>
        <v>3719</v>
      </c>
    </row>
    <row r="48" spans="1:13" ht="12.75">
      <c r="A48" s="210" t="s">
        <v>233</v>
      </c>
      <c r="B48" s="211"/>
      <c r="C48" s="211"/>
      <c r="D48" s="211"/>
      <c r="E48" s="211"/>
      <c r="F48" s="211"/>
      <c r="G48" s="211"/>
      <c r="H48" s="212"/>
      <c r="I48" s="1">
        <v>152</v>
      </c>
      <c r="J48" s="123">
        <f>J44-J47</f>
        <v>4731650</v>
      </c>
      <c r="K48" s="123">
        <f>K44-K47</f>
        <v>2133378</v>
      </c>
      <c r="L48" s="123">
        <f>L44-L47</f>
        <v>-29226807</v>
      </c>
      <c r="M48" s="123">
        <f>M44-M47</f>
        <v>-1024269</v>
      </c>
    </row>
    <row r="49" spans="1:13" ht="12.75">
      <c r="A49" s="231" t="s">
        <v>188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1">
        <f>IF(J48&gt;0,J48,0)</f>
        <v>4731650</v>
      </c>
      <c r="K49" s="51">
        <f>IF(K48&gt;0,K48,0)</f>
        <v>2133378</v>
      </c>
      <c r="L49" s="51">
        <f>IF(L48&gt;0,L48,0)</f>
        <v>0</v>
      </c>
      <c r="M49" s="51">
        <f>IF(M48&gt;0,M48,0)</f>
        <v>0</v>
      </c>
    </row>
    <row r="50" spans="1:13" ht="12.75">
      <c r="A50" s="266" t="s">
        <v>216</v>
      </c>
      <c r="B50" s="267"/>
      <c r="C50" s="267"/>
      <c r="D50" s="267"/>
      <c r="E50" s="267"/>
      <c r="F50" s="267"/>
      <c r="G50" s="267"/>
      <c r="H50" s="268"/>
      <c r="I50" s="3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29226807</v>
      </c>
      <c r="M50" s="58">
        <f>IF(M48&lt;0,-M48,0)</f>
        <v>1024269</v>
      </c>
    </row>
    <row r="51" spans="1:13" ht="12.75" customHeight="1">
      <c r="A51" s="263" t="s">
        <v>306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5"/>
    </row>
    <row r="52" spans="1:13" ht="12.75" customHeight="1">
      <c r="A52" s="257" t="s">
        <v>183</v>
      </c>
      <c r="B52" s="258"/>
      <c r="C52" s="258"/>
      <c r="D52" s="258"/>
      <c r="E52" s="258"/>
      <c r="F52" s="258"/>
      <c r="G52" s="258"/>
      <c r="H52" s="258"/>
      <c r="I52" s="52"/>
      <c r="J52" s="52"/>
      <c r="K52" s="52"/>
      <c r="L52" s="52"/>
      <c r="M52" s="131"/>
    </row>
    <row r="53" spans="1:13" ht="12.75">
      <c r="A53" s="260" t="s">
        <v>230</v>
      </c>
      <c r="B53" s="261"/>
      <c r="C53" s="261"/>
      <c r="D53" s="261"/>
      <c r="E53" s="261"/>
      <c r="F53" s="261"/>
      <c r="G53" s="261"/>
      <c r="H53" s="262"/>
      <c r="I53" s="1">
        <v>155</v>
      </c>
      <c r="J53" s="6">
        <f>+J49</f>
        <v>4731650</v>
      </c>
      <c r="K53" s="6">
        <f>+K49</f>
        <v>2133378</v>
      </c>
      <c r="L53" s="6">
        <f>-L50</f>
        <v>-29226807</v>
      </c>
      <c r="M53" s="6">
        <f>-M50</f>
        <v>-1024269</v>
      </c>
    </row>
    <row r="54" spans="1:13" ht="12.75">
      <c r="A54" s="260" t="s">
        <v>231</v>
      </c>
      <c r="B54" s="261"/>
      <c r="C54" s="261"/>
      <c r="D54" s="261"/>
      <c r="E54" s="261"/>
      <c r="F54" s="261"/>
      <c r="G54" s="261"/>
      <c r="H54" s="262"/>
      <c r="I54" s="1">
        <v>156</v>
      </c>
      <c r="J54" s="7"/>
      <c r="K54" s="7"/>
      <c r="L54" s="7"/>
      <c r="M54" s="7"/>
    </row>
    <row r="55" spans="1:13" ht="12.75" customHeight="1">
      <c r="A55" s="263" t="s">
        <v>185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5"/>
    </row>
    <row r="56" spans="1:13" ht="12.75">
      <c r="A56" s="257" t="s">
        <v>200</v>
      </c>
      <c r="B56" s="258"/>
      <c r="C56" s="258"/>
      <c r="D56" s="258"/>
      <c r="E56" s="258"/>
      <c r="F56" s="258"/>
      <c r="G56" s="258"/>
      <c r="H56" s="259"/>
      <c r="I56" s="8">
        <v>157</v>
      </c>
      <c r="J56" s="5">
        <f>+J48</f>
        <v>4731650</v>
      </c>
      <c r="K56" s="5">
        <f>+K48</f>
        <v>2133378</v>
      </c>
      <c r="L56" s="5">
        <f>+L48</f>
        <v>-29226807</v>
      </c>
      <c r="M56" s="5">
        <f>+M48</f>
        <v>-1024269</v>
      </c>
    </row>
    <row r="57" spans="1:13" ht="12.75">
      <c r="A57" s="210" t="s">
        <v>217</v>
      </c>
      <c r="B57" s="211"/>
      <c r="C57" s="211"/>
      <c r="D57" s="211"/>
      <c r="E57" s="211"/>
      <c r="F57" s="211"/>
      <c r="G57" s="211"/>
      <c r="H57" s="212"/>
      <c r="I57" s="1">
        <v>158</v>
      </c>
      <c r="J57" s="123">
        <f>SUM(J58:J64)</f>
        <v>4278</v>
      </c>
      <c r="K57" s="123">
        <f>SUM(K58:K64)</f>
        <v>0</v>
      </c>
      <c r="L57" s="123">
        <f>SUM(L58:L64)</f>
        <v>-112799</v>
      </c>
      <c r="M57" s="123">
        <f>SUM(M58:M64)</f>
        <v>-117077</v>
      </c>
    </row>
    <row r="58" spans="1:13" ht="12.75">
      <c r="A58" s="210" t="s">
        <v>224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0</v>
      </c>
      <c r="K58" s="6">
        <v>0</v>
      </c>
      <c r="L58" s="6">
        <v>0</v>
      </c>
      <c r="M58" s="6">
        <f>+L58</f>
        <v>0</v>
      </c>
    </row>
    <row r="59" spans="1:13" ht="12.75">
      <c r="A59" s="210" t="s">
        <v>225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f aca="true" t="shared" si="2" ref="M59:M64">+L59</f>
        <v>0</v>
      </c>
    </row>
    <row r="60" spans="1:13" ht="12.75">
      <c r="A60" s="210" t="s">
        <v>41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4278</v>
      </c>
      <c r="K60" s="6">
        <v>0</v>
      </c>
      <c r="L60" s="6">
        <v>-112799</v>
      </c>
      <c r="M60" s="6">
        <f>+L60-4278</f>
        <v>-117077</v>
      </c>
    </row>
    <row r="61" spans="1:13" ht="12.75">
      <c r="A61" s="210" t="s">
        <v>226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f t="shared" si="2"/>
        <v>0</v>
      </c>
    </row>
    <row r="62" spans="1:13" ht="12.75">
      <c r="A62" s="210" t="s">
        <v>227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f t="shared" si="2"/>
        <v>0</v>
      </c>
    </row>
    <row r="63" spans="1:13" ht="12.75">
      <c r="A63" s="210" t="s">
        <v>228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f t="shared" si="2"/>
        <v>0</v>
      </c>
    </row>
    <row r="64" spans="1:13" ht="12.75">
      <c r="A64" s="210" t="s">
        <v>229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f t="shared" si="2"/>
        <v>0</v>
      </c>
    </row>
    <row r="65" spans="1:13" ht="12.75">
      <c r="A65" s="210" t="s">
        <v>218</v>
      </c>
      <c r="B65" s="211"/>
      <c r="C65" s="211"/>
      <c r="D65" s="211"/>
      <c r="E65" s="211"/>
      <c r="F65" s="211"/>
      <c r="G65" s="211"/>
      <c r="H65" s="212"/>
      <c r="I65" s="1">
        <v>166</v>
      </c>
      <c r="J65" s="124">
        <v>856</v>
      </c>
      <c r="K65" s="124">
        <v>0</v>
      </c>
      <c r="L65" s="124">
        <v>22560</v>
      </c>
      <c r="M65" s="124">
        <f>L65-856</f>
        <v>21704</v>
      </c>
    </row>
    <row r="66" spans="1:13" ht="12.75">
      <c r="A66" s="210" t="s">
        <v>189</v>
      </c>
      <c r="B66" s="211"/>
      <c r="C66" s="211"/>
      <c r="D66" s="211"/>
      <c r="E66" s="211"/>
      <c r="F66" s="211"/>
      <c r="G66" s="211"/>
      <c r="H66" s="212"/>
      <c r="I66" s="1">
        <v>167</v>
      </c>
      <c r="J66" s="123">
        <f>J57-J65</f>
        <v>3422</v>
      </c>
      <c r="K66" s="123">
        <f>K57-K65</f>
        <v>0</v>
      </c>
      <c r="L66" s="123">
        <f>(+L60+L65)</f>
        <v>-90239</v>
      </c>
      <c r="M66" s="123">
        <f>(+M60+M65)</f>
        <v>-95373</v>
      </c>
    </row>
    <row r="67" spans="1:13" ht="12.75">
      <c r="A67" s="210" t="s">
        <v>190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8">
        <f>J56+J66</f>
        <v>4735072</v>
      </c>
      <c r="K67" s="58">
        <f>K56+K66</f>
        <v>2133378</v>
      </c>
      <c r="L67" s="58">
        <f>L56+L66</f>
        <v>-29317046</v>
      </c>
      <c r="M67" s="58">
        <f>M56+M66</f>
        <v>-1119642</v>
      </c>
    </row>
    <row r="68" spans="1:13" ht="12.75" customHeight="1">
      <c r="A68" s="275" t="s">
        <v>307</v>
      </c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7"/>
    </row>
    <row r="69" spans="1:13" ht="12.75" customHeight="1">
      <c r="A69" s="207" t="s">
        <v>184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9"/>
    </row>
    <row r="70" spans="1:13" ht="12.75">
      <c r="A70" s="260" t="s">
        <v>230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6">
        <f>+J67</f>
        <v>4735072</v>
      </c>
      <c r="K70" s="6">
        <f>+K67</f>
        <v>2133378</v>
      </c>
      <c r="L70" s="6">
        <f>+L67</f>
        <v>-29317046</v>
      </c>
      <c r="M70" s="6">
        <f>+M67</f>
        <v>-1119642</v>
      </c>
    </row>
    <row r="71" spans="1:13" ht="12.75">
      <c r="A71" s="272" t="s">
        <v>231</v>
      </c>
      <c r="B71" s="273"/>
      <c r="C71" s="273"/>
      <c r="D71" s="273"/>
      <c r="E71" s="273"/>
      <c r="F71" s="273"/>
      <c r="G71" s="273"/>
      <c r="H71" s="274"/>
      <c r="I71" s="3">
        <v>170</v>
      </c>
      <c r="J71" s="7">
        <v>0</v>
      </c>
      <c r="K71" s="7">
        <v>0</v>
      </c>
      <c r="L71" s="7">
        <v>0</v>
      </c>
      <c r="M71" s="7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K53:M53 K70:M70 J56:J67 K56:L56 K57:M57 K58:L65 J70:J71 K71:L71 J53:J54 K54:L54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1 K16:M16 K13:L15 K22:M22 K23:L26 K27:M27 K28:L32 K33:M33 K34:L41 J48:M50 K17:L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5" sqref="K15"/>
    </sheetView>
  </sheetViews>
  <sheetFormatPr defaultColWidth="9.140625" defaultRowHeight="12.75"/>
  <cols>
    <col min="1" max="8" width="9.140625" style="50" customWidth="1"/>
    <col min="9" max="9" width="8.140625" style="50" customWidth="1"/>
    <col min="10" max="10" width="9.421875" style="50" bestFit="1" customWidth="1"/>
    <col min="11" max="11" width="9.7109375" style="50" customWidth="1"/>
    <col min="12" max="16384" width="9.140625" style="50" customWidth="1"/>
  </cols>
  <sheetData>
    <row r="1" spans="1:11" ht="16.5" customHeight="1">
      <c r="A1" s="281" t="s">
        <v>160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</row>
    <row r="2" spans="1:11" ht="12.75" customHeight="1">
      <c r="A2" s="284" t="s">
        <v>349</v>
      </c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5.75" customHeight="1">
      <c r="A3" s="278" t="s">
        <v>342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23.25">
      <c r="A4" s="287" t="s">
        <v>55</v>
      </c>
      <c r="B4" s="287"/>
      <c r="C4" s="287"/>
      <c r="D4" s="287"/>
      <c r="E4" s="287"/>
      <c r="F4" s="287"/>
      <c r="G4" s="287"/>
      <c r="H4" s="287"/>
      <c r="I4" s="62" t="s">
        <v>274</v>
      </c>
      <c r="J4" s="63" t="s">
        <v>313</v>
      </c>
      <c r="K4" s="63" t="s">
        <v>314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4">
        <v>2</v>
      </c>
      <c r="J5" s="65" t="s">
        <v>277</v>
      </c>
      <c r="K5" s="65" t="s">
        <v>278</v>
      </c>
    </row>
    <row r="6" spans="1:11" ht="12.75">
      <c r="A6" s="289" t="s">
        <v>152</v>
      </c>
      <c r="B6" s="290"/>
      <c r="C6" s="290"/>
      <c r="D6" s="290"/>
      <c r="E6" s="290"/>
      <c r="F6" s="290"/>
      <c r="G6" s="290"/>
      <c r="H6" s="290"/>
      <c r="I6" s="291"/>
      <c r="J6" s="291"/>
      <c r="K6" s="292"/>
    </row>
    <row r="7" spans="1:11" ht="12.75">
      <c r="A7" s="225" t="s">
        <v>36</v>
      </c>
      <c r="B7" s="226"/>
      <c r="C7" s="226"/>
      <c r="D7" s="226"/>
      <c r="E7" s="226"/>
      <c r="F7" s="226"/>
      <c r="G7" s="226"/>
      <c r="H7" s="226"/>
      <c r="I7" s="1">
        <v>1</v>
      </c>
      <c r="J7" s="4">
        <v>5984889</v>
      </c>
      <c r="K7" s="6">
        <v>-29216782</v>
      </c>
    </row>
    <row r="8" spans="1:11" ht="12.75">
      <c r="A8" s="225" t="s">
        <v>37</v>
      </c>
      <c r="B8" s="226"/>
      <c r="C8" s="226"/>
      <c r="D8" s="226"/>
      <c r="E8" s="226"/>
      <c r="F8" s="226"/>
      <c r="G8" s="226"/>
      <c r="H8" s="226"/>
      <c r="I8" s="1">
        <v>2</v>
      </c>
      <c r="J8" s="4">
        <v>16575630</v>
      </c>
      <c r="K8" s="6">
        <v>13730184</v>
      </c>
    </row>
    <row r="9" spans="1:11" ht="12.75">
      <c r="A9" s="225" t="s">
        <v>38</v>
      </c>
      <c r="B9" s="226"/>
      <c r="C9" s="226"/>
      <c r="D9" s="226"/>
      <c r="E9" s="226"/>
      <c r="F9" s="226"/>
      <c r="G9" s="226"/>
      <c r="H9" s="226"/>
      <c r="I9" s="1">
        <v>3</v>
      </c>
      <c r="J9" s="4">
        <f>34275897-7530420</f>
        <v>26745477</v>
      </c>
      <c r="K9" s="6">
        <v>0</v>
      </c>
    </row>
    <row r="10" spans="1:11" ht="12.75">
      <c r="A10" s="225" t="s">
        <v>39</v>
      </c>
      <c r="B10" s="226"/>
      <c r="C10" s="226"/>
      <c r="D10" s="226"/>
      <c r="E10" s="226"/>
      <c r="F10" s="226"/>
      <c r="G10" s="226"/>
      <c r="H10" s="226"/>
      <c r="I10" s="1">
        <v>4</v>
      </c>
      <c r="J10" s="4">
        <v>0</v>
      </c>
      <c r="K10" s="6">
        <v>20537197</v>
      </c>
    </row>
    <row r="11" spans="1:11" ht="12.75">
      <c r="A11" s="225" t="s">
        <v>40</v>
      </c>
      <c r="B11" s="226"/>
      <c r="C11" s="226"/>
      <c r="D11" s="226"/>
      <c r="E11" s="226"/>
      <c r="F11" s="226"/>
      <c r="G11" s="226"/>
      <c r="H11" s="226"/>
      <c r="I11" s="1">
        <v>5</v>
      </c>
      <c r="J11" s="4">
        <v>0</v>
      </c>
      <c r="K11" s="6">
        <v>9202935</v>
      </c>
    </row>
    <row r="12" spans="1:11" ht="12.75">
      <c r="A12" s="225" t="s">
        <v>47</v>
      </c>
      <c r="B12" s="226"/>
      <c r="C12" s="226"/>
      <c r="D12" s="226"/>
      <c r="E12" s="226"/>
      <c r="F12" s="226"/>
      <c r="G12" s="226"/>
      <c r="H12" s="226"/>
      <c r="I12" s="1">
        <v>6</v>
      </c>
      <c r="J12" s="4">
        <v>0</v>
      </c>
      <c r="K12" s="6">
        <v>23747251</v>
      </c>
    </row>
    <row r="13" spans="1:11" ht="12.75">
      <c r="A13" s="210" t="s">
        <v>153</v>
      </c>
      <c r="B13" s="211"/>
      <c r="C13" s="211"/>
      <c r="D13" s="211"/>
      <c r="E13" s="211"/>
      <c r="F13" s="211"/>
      <c r="G13" s="211"/>
      <c r="H13" s="211"/>
      <c r="I13" s="1">
        <v>7</v>
      </c>
      <c r="J13" s="133">
        <f>SUM(J7:J12)</f>
        <v>49305996</v>
      </c>
      <c r="K13" s="124">
        <f>SUM(K7:K12)</f>
        <v>38000785</v>
      </c>
    </row>
    <row r="14" spans="1:11" ht="12.75">
      <c r="A14" s="225" t="s">
        <v>48</v>
      </c>
      <c r="B14" s="226"/>
      <c r="C14" s="226"/>
      <c r="D14" s="226"/>
      <c r="E14" s="226"/>
      <c r="F14" s="226"/>
      <c r="G14" s="226"/>
      <c r="H14" s="226"/>
      <c r="I14" s="1">
        <v>8</v>
      </c>
      <c r="J14" s="4">
        <v>0</v>
      </c>
      <c r="K14" s="6">
        <f>29868419+1</f>
        <v>29868420</v>
      </c>
    </row>
    <row r="15" spans="1:11" ht="12.75">
      <c r="A15" s="225" t="s">
        <v>49</v>
      </c>
      <c r="B15" s="226"/>
      <c r="C15" s="226"/>
      <c r="D15" s="226"/>
      <c r="E15" s="226"/>
      <c r="F15" s="226"/>
      <c r="G15" s="226"/>
      <c r="H15" s="226"/>
      <c r="I15" s="1">
        <v>9</v>
      </c>
      <c r="J15" s="4">
        <v>18215639</v>
      </c>
      <c r="K15" s="6"/>
    </row>
    <row r="16" spans="1:11" ht="12.75">
      <c r="A16" s="225" t="s">
        <v>50</v>
      </c>
      <c r="B16" s="226"/>
      <c r="C16" s="226"/>
      <c r="D16" s="226"/>
      <c r="E16" s="226"/>
      <c r="F16" s="226"/>
      <c r="G16" s="226"/>
      <c r="H16" s="226"/>
      <c r="I16" s="1">
        <v>10</v>
      </c>
      <c r="J16" s="4">
        <v>12106653</v>
      </c>
      <c r="K16" s="6"/>
    </row>
    <row r="17" spans="1:11" ht="12.75">
      <c r="A17" s="225" t="s">
        <v>51</v>
      </c>
      <c r="B17" s="226"/>
      <c r="C17" s="226"/>
      <c r="D17" s="226"/>
      <c r="E17" s="226"/>
      <c r="F17" s="226"/>
      <c r="G17" s="226"/>
      <c r="H17" s="226"/>
      <c r="I17" s="1">
        <v>11</v>
      </c>
      <c r="J17" s="4">
        <f>28843378+7530420+1</f>
        <v>36373799</v>
      </c>
      <c r="K17" s="6">
        <v>270186</v>
      </c>
    </row>
    <row r="18" spans="1:11" ht="12.75">
      <c r="A18" s="210" t="s">
        <v>154</v>
      </c>
      <c r="B18" s="211"/>
      <c r="C18" s="211"/>
      <c r="D18" s="211"/>
      <c r="E18" s="211"/>
      <c r="F18" s="211"/>
      <c r="G18" s="211"/>
      <c r="H18" s="211"/>
      <c r="I18" s="1">
        <v>12</v>
      </c>
      <c r="J18" s="133">
        <f>SUM(J14:J17)</f>
        <v>66696091</v>
      </c>
      <c r="K18" s="124">
        <f>SUM(K14:K17)</f>
        <v>30138606</v>
      </c>
    </row>
    <row r="19" spans="1:11" ht="12.75">
      <c r="A19" s="210" t="s">
        <v>32</v>
      </c>
      <c r="B19" s="211"/>
      <c r="C19" s="211"/>
      <c r="D19" s="211"/>
      <c r="E19" s="211"/>
      <c r="F19" s="211"/>
      <c r="G19" s="211"/>
      <c r="H19" s="211"/>
      <c r="I19" s="1">
        <v>13</v>
      </c>
      <c r="J19" s="60">
        <f>IF(J13&gt;J18,J13-J18,0)</f>
        <v>0</v>
      </c>
      <c r="K19" s="51">
        <f>+K13-K18</f>
        <v>7862179</v>
      </c>
    </row>
    <row r="20" spans="1:11" ht="12.75">
      <c r="A20" s="210" t="s">
        <v>33</v>
      </c>
      <c r="B20" s="211"/>
      <c r="C20" s="211"/>
      <c r="D20" s="211"/>
      <c r="E20" s="211"/>
      <c r="F20" s="211"/>
      <c r="G20" s="211"/>
      <c r="H20" s="211"/>
      <c r="I20" s="1">
        <v>14</v>
      </c>
      <c r="J20" s="60">
        <f>IF(J18&gt;J13,J18-J13,0)</f>
        <v>17390095</v>
      </c>
      <c r="K20" s="60">
        <v>0</v>
      </c>
    </row>
    <row r="21" spans="1:11" ht="12.75">
      <c r="A21" s="289" t="s">
        <v>155</v>
      </c>
      <c r="B21" s="290"/>
      <c r="C21" s="290"/>
      <c r="D21" s="290"/>
      <c r="E21" s="290"/>
      <c r="F21" s="290"/>
      <c r="G21" s="290"/>
      <c r="H21" s="290"/>
      <c r="I21" s="291"/>
      <c r="J21" s="291"/>
      <c r="K21" s="292"/>
    </row>
    <row r="22" spans="1:11" ht="12.75">
      <c r="A22" s="225" t="s">
        <v>174</v>
      </c>
      <c r="B22" s="226"/>
      <c r="C22" s="226"/>
      <c r="D22" s="226"/>
      <c r="E22" s="226"/>
      <c r="F22" s="226"/>
      <c r="G22" s="226"/>
      <c r="H22" s="226"/>
      <c r="I22" s="1">
        <v>15</v>
      </c>
      <c r="J22" s="4">
        <v>17704</v>
      </c>
      <c r="K22" s="6">
        <v>485068</v>
      </c>
    </row>
    <row r="23" spans="1:11" ht="12.75">
      <c r="A23" s="225" t="s">
        <v>175</v>
      </c>
      <c r="B23" s="226"/>
      <c r="C23" s="226"/>
      <c r="D23" s="226"/>
      <c r="E23" s="226"/>
      <c r="F23" s="226"/>
      <c r="G23" s="226"/>
      <c r="H23" s="226"/>
      <c r="I23" s="1">
        <v>16</v>
      </c>
      <c r="J23" s="4">
        <v>0</v>
      </c>
      <c r="K23" s="6">
        <v>0</v>
      </c>
    </row>
    <row r="24" spans="1:11" ht="12.75">
      <c r="A24" s="225" t="s">
        <v>176</v>
      </c>
      <c r="B24" s="226"/>
      <c r="C24" s="226"/>
      <c r="D24" s="226"/>
      <c r="E24" s="226"/>
      <c r="F24" s="226"/>
      <c r="G24" s="226"/>
      <c r="H24" s="226"/>
      <c r="I24" s="1">
        <v>17</v>
      </c>
      <c r="J24" s="4">
        <v>0</v>
      </c>
      <c r="K24" s="6">
        <v>0</v>
      </c>
    </row>
    <row r="25" spans="1:11" ht="12.75">
      <c r="A25" s="225" t="s">
        <v>177</v>
      </c>
      <c r="B25" s="226"/>
      <c r="C25" s="226"/>
      <c r="D25" s="226"/>
      <c r="E25" s="226"/>
      <c r="F25" s="226"/>
      <c r="G25" s="226"/>
      <c r="H25" s="226"/>
      <c r="I25" s="1">
        <v>18</v>
      </c>
      <c r="J25" s="4">
        <v>0</v>
      </c>
      <c r="K25" s="6">
        <v>0</v>
      </c>
    </row>
    <row r="26" spans="1:11" ht="12.75">
      <c r="A26" s="225" t="s">
        <v>178</v>
      </c>
      <c r="B26" s="226"/>
      <c r="C26" s="226"/>
      <c r="D26" s="226"/>
      <c r="E26" s="226"/>
      <c r="F26" s="226"/>
      <c r="G26" s="226"/>
      <c r="H26" s="226"/>
      <c r="I26" s="1">
        <v>19</v>
      </c>
      <c r="J26" s="4">
        <v>359018</v>
      </c>
      <c r="K26" s="6">
        <v>300000</v>
      </c>
    </row>
    <row r="27" spans="1:11" ht="12.75">
      <c r="A27" s="210" t="s">
        <v>164</v>
      </c>
      <c r="B27" s="211"/>
      <c r="C27" s="211"/>
      <c r="D27" s="211"/>
      <c r="E27" s="211"/>
      <c r="F27" s="211"/>
      <c r="G27" s="211"/>
      <c r="H27" s="211"/>
      <c r="I27" s="1">
        <v>20</v>
      </c>
      <c r="J27" s="133">
        <f>SUM(J22:J26)</f>
        <v>376722</v>
      </c>
      <c r="K27" s="123">
        <f>SUM(K22:K26)</f>
        <v>785068</v>
      </c>
    </row>
    <row r="28" spans="1:11" ht="12.75">
      <c r="A28" s="225" t="s">
        <v>111</v>
      </c>
      <c r="B28" s="226"/>
      <c r="C28" s="226"/>
      <c r="D28" s="226"/>
      <c r="E28" s="226"/>
      <c r="F28" s="226"/>
      <c r="G28" s="226"/>
      <c r="H28" s="226"/>
      <c r="I28" s="1">
        <v>21</v>
      </c>
      <c r="J28" s="4">
        <v>42078328</v>
      </c>
      <c r="K28" s="6">
        <v>96805597</v>
      </c>
    </row>
    <row r="29" spans="1:11" ht="12.75">
      <c r="A29" s="225" t="s">
        <v>112</v>
      </c>
      <c r="B29" s="226"/>
      <c r="C29" s="226"/>
      <c r="D29" s="226"/>
      <c r="E29" s="226"/>
      <c r="F29" s="226"/>
      <c r="G29" s="226"/>
      <c r="H29" s="226"/>
      <c r="I29" s="1">
        <v>22</v>
      </c>
      <c r="J29" s="4">
        <v>0</v>
      </c>
      <c r="K29" s="6">
        <v>0</v>
      </c>
    </row>
    <row r="30" spans="1:11" ht="12.75">
      <c r="A30" s="225" t="s">
        <v>15</v>
      </c>
      <c r="B30" s="226"/>
      <c r="C30" s="226"/>
      <c r="D30" s="226"/>
      <c r="E30" s="226"/>
      <c r="F30" s="226"/>
      <c r="G30" s="226"/>
      <c r="H30" s="226"/>
      <c r="I30" s="1">
        <v>23</v>
      </c>
      <c r="J30" s="4">
        <v>261000</v>
      </c>
      <c r="K30" s="6">
        <f>400000+1048221</f>
        <v>1448221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133">
        <f>+J28+J29+J30</f>
        <v>42339328</v>
      </c>
      <c r="K31" s="123">
        <f>+K28+K29+K30</f>
        <v>98253818</v>
      </c>
    </row>
    <row r="32" spans="1:11" ht="12.75">
      <c r="A32" s="210" t="s">
        <v>34</v>
      </c>
      <c r="B32" s="211"/>
      <c r="C32" s="211"/>
      <c r="D32" s="211"/>
      <c r="E32" s="211"/>
      <c r="F32" s="211"/>
      <c r="G32" s="211"/>
      <c r="H32" s="211"/>
      <c r="I32" s="1">
        <v>25</v>
      </c>
      <c r="J32" s="60">
        <f>IF(J27&gt;J31,J27-J31,0)</f>
        <v>0</v>
      </c>
      <c r="K32" s="51">
        <f>IF(K27&gt;K31,K27-K31,0)</f>
        <v>0</v>
      </c>
    </row>
    <row r="33" spans="1:11" ht="12.75">
      <c r="A33" s="210" t="s">
        <v>35</v>
      </c>
      <c r="B33" s="211"/>
      <c r="C33" s="211"/>
      <c r="D33" s="211"/>
      <c r="E33" s="211"/>
      <c r="F33" s="211"/>
      <c r="G33" s="211"/>
      <c r="H33" s="211"/>
      <c r="I33" s="1">
        <v>26</v>
      </c>
      <c r="J33" s="60">
        <f>IF(J31&gt;J27,J31-J27,0)</f>
        <v>41962606</v>
      </c>
      <c r="K33" s="51">
        <f>IF(K31&gt;K27,K31-K27,0)</f>
        <v>97468750</v>
      </c>
    </row>
    <row r="34" spans="1:11" ht="12.75">
      <c r="A34" s="289" t="s">
        <v>156</v>
      </c>
      <c r="B34" s="290"/>
      <c r="C34" s="290"/>
      <c r="D34" s="290"/>
      <c r="E34" s="290"/>
      <c r="F34" s="290"/>
      <c r="G34" s="290"/>
      <c r="H34" s="290"/>
      <c r="I34" s="291"/>
      <c r="J34" s="291"/>
      <c r="K34" s="292"/>
    </row>
    <row r="35" spans="1:11" ht="12.75">
      <c r="A35" s="225" t="s">
        <v>170</v>
      </c>
      <c r="B35" s="226"/>
      <c r="C35" s="226"/>
      <c r="D35" s="226"/>
      <c r="E35" s="226"/>
      <c r="F35" s="226"/>
      <c r="G35" s="226"/>
      <c r="H35" s="226"/>
      <c r="I35" s="1">
        <v>27</v>
      </c>
      <c r="J35" s="4">
        <v>29688000</v>
      </c>
      <c r="K35" s="6">
        <v>82875636</v>
      </c>
    </row>
    <row r="36" spans="1:11" ht="12.75">
      <c r="A36" s="225" t="s">
        <v>25</v>
      </c>
      <c r="B36" s="226"/>
      <c r="C36" s="226"/>
      <c r="D36" s="226"/>
      <c r="E36" s="226"/>
      <c r="F36" s="226"/>
      <c r="G36" s="226"/>
      <c r="H36" s="226"/>
      <c r="I36" s="1">
        <v>28</v>
      </c>
      <c r="J36" s="4">
        <v>7530420</v>
      </c>
      <c r="K36" s="6">
        <v>0</v>
      </c>
    </row>
    <row r="37" spans="1:11" ht="12.75">
      <c r="A37" s="225" t="s">
        <v>26</v>
      </c>
      <c r="B37" s="226"/>
      <c r="C37" s="226"/>
      <c r="D37" s="226"/>
      <c r="E37" s="226"/>
      <c r="F37" s="226"/>
      <c r="G37" s="226"/>
      <c r="H37" s="226"/>
      <c r="I37" s="1">
        <v>29</v>
      </c>
      <c r="J37" s="4">
        <v>0</v>
      </c>
      <c r="K37" s="6">
        <v>0</v>
      </c>
    </row>
    <row r="38" spans="1:11" ht="12.75">
      <c r="A38" s="210" t="s">
        <v>64</v>
      </c>
      <c r="B38" s="211"/>
      <c r="C38" s="211"/>
      <c r="D38" s="211"/>
      <c r="E38" s="211"/>
      <c r="F38" s="211"/>
      <c r="G38" s="211"/>
      <c r="H38" s="211"/>
      <c r="I38" s="1">
        <v>30</v>
      </c>
      <c r="J38" s="133">
        <f>SUM(J35:J37)</f>
        <v>37218420</v>
      </c>
      <c r="K38" s="123">
        <f>SUM(K35:K37)</f>
        <v>82875636</v>
      </c>
    </row>
    <row r="39" spans="1:11" ht="12.75">
      <c r="A39" s="225" t="s">
        <v>27</v>
      </c>
      <c r="B39" s="226"/>
      <c r="C39" s="226"/>
      <c r="D39" s="226"/>
      <c r="E39" s="226"/>
      <c r="F39" s="226"/>
      <c r="G39" s="226"/>
      <c r="H39" s="226"/>
      <c r="I39" s="1">
        <v>31</v>
      </c>
      <c r="J39" s="4">
        <v>0</v>
      </c>
      <c r="K39" s="6">
        <v>8048177</v>
      </c>
    </row>
    <row r="40" spans="1:11" ht="12.75">
      <c r="A40" s="225" t="s">
        <v>28</v>
      </c>
      <c r="B40" s="226"/>
      <c r="C40" s="226"/>
      <c r="D40" s="226"/>
      <c r="E40" s="226"/>
      <c r="F40" s="226"/>
      <c r="G40" s="226"/>
      <c r="H40" s="226"/>
      <c r="I40" s="1">
        <v>32</v>
      </c>
      <c r="J40" s="4">
        <v>0</v>
      </c>
      <c r="K40" s="6">
        <v>0</v>
      </c>
    </row>
    <row r="41" spans="1:11" ht="12.75">
      <c r="A41" s="225" t="s">
        <v>29</v>
      </c>
      <c r="B41" s="226"/>
      <c r="C41" s="226"/>
      <c r="D41" s="226"/>
      <c r="E41" s="226"/>
      <c r="F41" s="226"/>
      <c r="G41" s="226"/>
      <c r="H41" s="226"/>
      <c r="I41" s="1">
        <v>33</v>
      </c>
      <c r="J41" s="4">
        <v>473695</v>
      </c>
      <c r="K41" s="6">
        <v>0</v>
      </c>
    </row>
    <row r="42" spans="1:11" ht="12.75">
      <c r="A42" s="225" t="s">
        <v>30</v>
      </c>
      <c r="B42" s="226"/>
      <c r="C42" s="226"/>
      <c r="D42" s="226"/>
      <c r="E42" s="226"/>
      <c r="F42" s="226"/>
      <c r="G42" s="226"/>
      <c r="H42" s="226"/>
      <c r="I42" s="1">
        <v>34</v>
      </c>
      <c r="J42" s="4">
        <v>5441665</v>
      </c>
      <c r="K42" s="6">
        <v>0</v>
      </c>
    </row>
    <row r="43" spans="1:11" ht="12.75">
      <c r="A43" s="225" t="s">
        <v>31</v>
      </c>
      <c r="B43" s="226"/>
      <c r="C43" s="226"/>
      <c r="D43" s="226"/>
      <c r="E43" s="226"/>
      <c r="F43" s="226"/>
      <c r="G43" s="226"/>
      <c r="H43" s="226"/>
      <c r="I43" s="1">
        <v>35</v>
      </c>
      <c r="J43" s="4">
        <v>0</v>
      </c>
      <c r="K43" s="6">
        <v>0</v>
      </c>
    </row>
    <row r="44" spans="1:11" ht="12.75">
      <c r="A44" s="210" t="s">
        <v>65</v>
      </c>
      <c r="B44" s="211"/>
      <c r="C44" s="211"/>
      <c r="D44" s="211"/>
      <c r="E44" s="211"/>
      <c r="F44" s="211"/>
      <c r="G44" s="211"/>
      <c r="H44" s="211"/>
      <c r="I44" s="1">
        <v>36</v>
      </c>
      <c r="J44" s="133">
        <f>SUM(J39:J43)</f>
        <v>5915360</v>
      </c>
      <c r="K44" s="123">
        <f>SUM(K39:K43)</f>
        <v>8048177</v>
      </c>
    </row>
    <row r="45" spans="1:11" ht="12.75">
      <c r="A45" s="210" t="s">
        <v>16</v>
      </c>
      <c r="B45" s="211"/>
      <c r="C45" s="211"/>
      <c r="D45" s="211"/>
      <c r="E45" s="211"/>
      <c r="F45" s="211"/>
      <c r="G45" s="211"/>
      <c r="H45" s="211"/>
      <c r="I45" s="1">
        <v>37</v>
      </c>
      <c r="J45" s="60">
        <f>IF(J38&gt;J44,J38-J44,0)</f>
        <v>31303060</v>
      </c>
      <c r="K45" s="51">
        <f>IF(K38&gt;K44,K38-K44,0)</f>
        <v>74827459</v>
      </c>
    </row>
    <row r="46" spans="1:11" ht="12.75">
      <c r="A46" s="210" t="s">
        <v>17</v>
      </c>
      <c r="B46" s="211"/>
      <c r="C46" s="211"/>
      <c r="D46" s="211"/>
      <c r="E46" s="211"/>
      <c r="F46" s="211"/>
      <c r="G46" s="211"/>
      <c r="H46" s="211"/>
      <c r="I46" s="1">
        <v>38</v>
      </c>
      <c r="J46" s="60">
        <f>IF(J44&gt;J38,J44-J38,0)</f>
        <v>0</v>
      </c>
      <c r="K46" s="51">
        <f>IF(K44&gt;K38,K44-K38,0)</f>
        <v>0</v>
      </c>
    </row>
    <row r="47" spans="1:11" ht="12.75">
      <c r="A47" s="225" t="s">
        <v>66</v>
      </c>
      <c r="B47" s="226"/>
      <c r="C47" s="226"/>
      <c r="D47" s="226"/>
      <c r="E47" s="226"/>
      <c r="F47" s="226"/>
      <c r="G47" s="226"/>
      <c r="H47" s="226"/>
      <c r="I47" s="1">
        <v>39</v>
      </c>
      <c r="J47" s="60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>
      <c r="A48" s="225" t="s">
        <v>67</v>
      </c>
      <c r="B48" s="226"/>
      <c r="C48" s="226"/>
      <c r="D48" s="226"/>
      <c r="E48" s="226"/>
      <c r="F48" s="226"/>
      <c r="G48" s="226"/>
      <c r="H48" s="226"/>
      <c r="I48" s="1">
        <v>40</v>
      </c>
      <c r="J48" s="51">
        <f>IF(J20-J19+J33-J32+J46-J45&gt;0,J20-J19+J33-J32+J46-J45,0)</f>
        <v>28049641</v>
      </c>
      <c r="K48" s="51">
        <f>IF(K20-K19+K33-K32+K46-K45&gt;0,K20-K19+K33-K32+K46-K45,0)</f>
        <v>14779112</v>
      </c>
    </row>
    <row r="49" spans="1:11" ht="12.75">
      <c r="A49" s="225" t="s">
        <v>157</v>
      </c>
      <c r="B49" s="226"/>
      <c r="C49" s="226"/>
      <c r="D49" s="226"/>
      <c r="E49" s="226"/>
      <c r="F49" s="226"/>
      <c r="G49" s="226"/>
      <c r="H49" s="226"/>
      <c r="I49" s="1">
        <v>41</v>
      </c>
      <c r="J49" s="4">
        <v>65850272</v>
      </c>
      <c r="K49" s="6">
        <v>37800631</v>
      </c>
    </row>
    <row r="50" spans="1:11" ht="12.75">
      <c r="A50" s="225" t="s">
        <v>171</v>
      </c>
      <c r="B50" s="226"/>
      <c r="C50" s="226"/>
      <c r="D50" s="226"/>
      <c r="E50" s="226"/>
      <c r="F50" s="226"/>
      <c r="G50" s="226"/>
      <c r="H50" s="226"/>
      <c r="I50" s="1">
        <v>42</v>
      </c>
      <c r="J50" s="4">
        <f>+J47</f>
        <v>0</v>
      </c>
      <c r="K50" s="6">
        <f>+K47</f>
        <v>0</v>
      </c>
    </row>
    <row r="51" spans="1:11" ht="12.75">
      <c r="A51" s="225" t="s">
        <v>172</v>
      </c>
      <c r="B51" s="226"/>
      <c r="C51" s="226"/>
      <c r="D51" s="226"/>
      <c r="E51" s="226"/>
      <c r="F51" s="226"/>
      <c r="G51" s="226"/>
      <c r="H51" s="226"/>
      <c r="I51" s="1">
        <v>43</v>
      </c>
      <c r="J51" s="6">
        <f>+J48</f>
        <v>28049641</v>
      </c>
      <c r="K51" s="6">
        <f>+K48</f>
        <v>14779112</v>
      </c>
    </row>
    <row r="52" spans="1:11" ht="12.75">
      <c r="A52" s="246" t="s">
        <v>173</v>
      </c>
      <c r="B52" s="247"/>
      <c r="C52" s="247"/>
      <c r="D52" s="247"/>
      <c r="E52" s="247"/>
      <c r="F52" s="247"/>
      <c r="G52" s="247"/>
      <c r="H52" s="247"/>
      <c r="I52" s="3">
        <v>44</v>
      </c>
      <c r="J52" s="136">
        <f>J49+J50-J51</f>
        <v>37800631</v>
      </c>
      <c r="K52" s="137">
        <f>K49+K50-K51</f>
        <v>23021519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49:K51 J14:K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52:K52 J44:K48 J38:K38 J31:K33 J27:K27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3" sqref="A33:H33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94" t="s">
        <v>193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2.75" customHeight="1">
      <c r="A2" s="295" t="s">
        <v>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7" t="s">
        <v>55</v>
      </c>
      <c r="B4" s="287"/>
      <c r="C4" s="287"/>
      <c r="D4" s="287"/>
      <c r="E4" s="287"/>
      <c r="F4" s="287"/>
      <c r="G4" s="287"/>
      <c r="H4" s="287"/>
      <c r="I4" s="62" t="s">
        <v>274</v>
      </c>
      <c r="J4" s="63" t="s">
        <v>313</v>
      </c>
      <c r="K4" s="63" t="s">
        <v>314</v>
      </c>
    </row>
    <row r="5" spans="1:11" ht="12.75">
      <c r="A5" s="296">
        <v>1</v>
      </c>
      <c r="B5" s="296"/>
      <c r="C5" s="296"/>
      <c r="D5" s="296"/>
      <c r="E5" s="296"/>
      <c r="F5" s="296"/>
      <c r="G5" s="296"/>
      <c r="H5" s="296"/>
      <c r="I5" s="68">
        <v>2</v>
      </c>
      <c r="J5" s="69" t="s">
        <v>277</v>
      </c>
      <c r="K5" s="69" t="s">
        <v>278</v>
      </c>
    </row>
    <row r="6" spans="1:11" ht="12.75">
      <c r="A6" s="297" t="s">
        <v>152</v>
      </c>
      <c r="B6" s="298"/>
      <c r="C6" s="298"/>
      <c r="D6" s="298"/>
      <c r="E6" s="298"/>
      <c r="F6" s="298"/>
      <c r="G6" s="298"/>
      <c r="H6" s="298"/>
      <c r="I6" s="299"/>
      <c r="J6" s="299"/>
      <c r="K6" s="300"/>
    </row>
    <row r="7" spans="1:11" ht="12.75">
      <c r="A7" s="225" t="s">
        <v>195</v>
      </c>
      <c r="B7" s="226"/>
      <c r="C7" s="226"/>
      <c r="D7" s="226"/>
      <c r="E7" s="226"/>
      <c r="F7" s="226"/>
      <c r="G7" s="226"/>
      <c r="H7" s="226"/>
      <c r="I7" s="1">
        <v>1</v>
      </c>
      <c r="J7" s="4"/>
      <c r="K7" s="6"/>
    </row>
    <row r="8" spans="1:11" ht="12.75">
      <c r="A8" s="225" t="s">
        <v>115</v>
      </c>
      <c r="B8" s="226"/>
      <c r="C8" s="226"/>
      <c r="D8" s="226"/>
      <c r="E8" s="226"/>
      <c r="F8" s="226"/>
      <c r="G8" s="226"/>
      <c r="H8" s="226"/>
      <c r="I8" s="1">
        <v>2</v>
      </c>
      <c r="J8" s="4"/>
      <c r="K8" s="6"/>
    </row>
    <row r="9" spans="1:11" ht="12.75">
      <c r="A9" s="225" t="s">
        <v>116</v>
      </c>
      <c r="B9" s="226"/>
      <c r="C9" s="226"/>
      <c r="D9" s="226"/>
      <c r="E9" s="226"/>
      <c r="F9" s="226"/>
      <c r="G9" s="226"/>
      <c r="H9" s="226"/>
      <c r="I9" s="1">
        <v>3</v>
      </c>
      <c r="J9" s="4"/>
      <c r="K9" s="6"/>
    </row>
    <row r="10" spans="1:11" ht="12.75">
      <c r="A10" s="225" t="s">
        <v>117</v>
      </c>
      <c r="B10" s="226"/>
      <c r="C10" s="226"/>
      <c r="D10" s="226"/>
      <c r="E10" s="226"/>
      <c r="F10" s="226"/>
      <c r="G10" s="226"/>
      <c r="H10" s="226"/>
      <c r="I10" s="1">
        <v>4</v>
      </c>
      <c r="J10" s="4"/>
      <c r="K10" s="6"/>
    </row>
    <row r="11" spans="1:11" ht="12.75">
      <c r="A11" s="225" t="s">
        <v>118</v>
      </c>
      <c r="B11" s="226"/>
      <c r="C11" s="226"/>
      <c r="D11" s="226"/>
      <c r="E11" s="226"/>
      <c r="F11" s="226"/>
      <c r="G11" s="226"/>
      <c r="H11" s="226"/>
      <c r="I11" s="1">
        <v>5</v>
      </c>
      <c r="J11" s="4"/>
      <c r="K11" s="6"/>
    </row>
    <row r="12" spans="1:11" ht="12.75">
      <c r="A12" s="210" t="s">
        <v>194</v>
      </c>
      <c r="B12" s="211"/>
      <c r="C12" s="211"/>
      <c r="D12" s="211"/>
      <c r="E12" s="211"/>
      <c r="F12" s="211"/>
      <c r="G12" s="211"/>
      <c r="H12" s="211"/>
      <c r="I12" s="1">
        <v>6</v>
      </c>
      <c r="J12" s="60">
        <f>SUM(J7:J11)</f>
        <v>0</v>
      </c>
      <c r="K12" s="51">
        <f>SUM(K7:K11)</f>
        <v>0</v>
      </c>
    </row>
    <row r="13" spans="1:11" ht="12.75">
      <c r="A13" s="225" t="s">
        <v>119</v>
      </c>
      <c r="B13" s="226"/>
      <c r="C13" s="226"/>
      <c r="D13" s="226"/>
      <c r="E13" s="226"/>
      <c r="F13" s="226"/>
      <c r="G13" s="226"/>
      <c r="H13" s="226"/>
      <c r="I13" s="1">
        <v>7</v>
      </c>
      <c r="J13" s="4"/>
      <c r="K13" s="6"/>
    </row>
    <row r="14" spans="1:11" ht="12.75">
      <c r="A14" s="225" t="s">
        <v>120</v>
      </c>
      <c r="B14" s="226"/>
      <c r="C14" s="226"/>
      <c r="D14" s="226"/>
      <c r="E14" s="226"/>
      <c r="F14" s="226"/>
      <c r="G14" s="226"/>
      <c r="H14" s="226"/>
      <c r="I14" s="1">
        <v>8</v>
      </c>
      <c r="J14" s="4"/>
      <c r="K14" s="6"/>
    </row>
    <row r="15" spans="1:11" ht="12.75">
      <c r="A15" s="225" t="s">
        <v>121</v>
      </c>
      <c r="B15" s="226"/>
      <c r="C15" s="226"/>
      <c r="D15" s="226"/>
      <c r="E15" s="226"/>
      <c r="F15" s="226"/>
      <c r="G15" s="226"/>
      <c r="H15" s="226"/>
      <c r="I15" s="1">
        <v>9</v>
      </c>
      <c r="J15" s="4"/>
      <c r="K15" s="6"/>
    </row>
    <row r="16" spans="1:11" ht="12.75">
      <c r="A16" s="225" t="s">
        <v>122</v>
      </c>
      <c r="B16" s="226"/>
      <c r="C16" s="226"/>
      <c r="D16" s="226"/>
      <c r="E16" s="226"/>
      <c r="F16" s="226"/>
      <c r="G16" s="226"/>
      <c r="H16" s="226"/>
      <c r="I16" s="1">
        <v>10</v>
      </c>
      <c r="J16" s="4"/>
      <c r="K16" s="6"/>
    </row>
    <row r="17" spans="1:11" ht="12.75">
      <c r="A17" s="225" t="s">
        <v>123</v>
      </c>
      <c r="B17" s="226"/>
      <c r="C17" s="226"/>
      <c r="D17" s="226"/>
      <c r="E17" s="226"/>
      <c r="F17" s="226"/>
      <c r="G17" s="226"/>
      <c r="H17" s="226"/>
      <c r="I17" s="1">
        <v>11</v>
      </c>
      <c r="J17" s="4"/>
      <c r="K17" s="6"/>
    </row>
    <row r="18" spans="1:11" ht="12.75">
      <c r="A18" s="225" t="s">
        <v>124</v>
      </c>
      <c r="B18" s="226"/>
      <c r="C18" s="226"/>
      <c r="D18" s="226"/>
      <c r="E18" s="226"/>
      <c r="F18" s="226"/>
      <c r="G18" s="226"/>
      <c r="H18" s="226"/>
      <c r="I18" s="1">
        <v>12</v>
      </c>
      <c r="J18" s="4"/>
      <c r="K18" s="6"/>
    </row>
    <row r="19" spans="1:11" ht="12.75">
      <c r="A19" s="210" t="s">
        <v>43</v>
      </c>
      <c r="B19" s="211"/>
      <c r="C19" s="211"/>
      <c r="D19" s="211"/>
      <c r="E19" s="211"/>
      <c r="F19" s="211"/>
      <c r="G19" s="211"/>
      <c r="H19" s="211"/>
      <c r="I19" s="1">
        <v>13</v>
      </c>
      <c r="J19" s="60">
        <f>SUM(J13:J18)</f>
        <v>0</v>
      </c>
      <c r="K19" s="51">
        <f>SUM(K13:K18)</f>
        <v>0</v>
      </c>
    </row>
    <row r="20" spans="1:11" ht="12.75">
      <c r="A20" s="210" t="s">
        <v>104</v>
      </c>
      <c r="B20" s="301"/>
      <c r="C20" s="301"/>
      <c r="D20" s="301"/>
      <c r="E20" s="301"/>
      <c r="F20" s="301"/>
      <c r="G20" s="301"/>
      <c r="H20" s="302"/>
      <c r="I20" s="1">
        <v>14</v>
      </c>
      <c r="J20" s="60">
        <f>IF(J12&gt;J19,J12-J19,0)</f>
        <v>0</v>
      </c>
      <c r="K20" s="51">
        <f>IF(K12&gt;K19,K12-K19,0)</f>
        <v>0</v>
      </c>
    </row>
    <row r="21" spans="1:11" ht="12.75">
      <c r="A21" s="228" t="s">
        <v>105</v>
      </c>
      <c r="B21" s="303"/>
      <c r="C21" s="303"/>
      <c r="D21" s="303"/>
      <c r="E21" s="303"/>
      <c r="F21" s="303"/>
      <c r="G21" s="303"/>
      <c r="H21" s="304"/>
      <c r="I21" s="1">
        <v>15</v>
      </c>
      <c r="J21" s="60">
        <f>IF(J19&gt;J12,J19-J12,0)</f>
        <v>0</v>
      </c>
      <c r="K21" s="51">
        <f>IF(K19&gt;K12,K19-K12,0)</f>
        <v>0</v>
      </c>
    </row>
    <row r="22" spans="1:11" ht="12.75">
      <c r="A22" s="297" t="s">
        <v>155</v>
      </c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25" t="s">
        <v>161</v>
      </c>
      <c r="B23" s="226"/>
      <c r="C23" s="226"/>
      <c r="D23" s="226"/>
      <c r="E23" s="226"/>
      <c r="F23" s="226"/>
      <c r="G23" s="226"/>
      <c r="H23" s="226"/>
      <c r="I23" s="1">
        <v>16</v>
      </c>
      <c r="J23" s="4"/>
      <c r="K23" s="6"/>
    </row>
    <row r="24" spans="1:11" ht="12.75">
      <c r="A24" s="225" t="s">
        <v>162</v>
      </c>
      <c r="B24" s="226"/>
      <c r="C24" s="226"/>
      <c r="D24" s="226"/>
      <c r="E24" s="226"/>
      <c r="F24" s="226"/>
      <c r="G24" s="226"/>
      <c r="H24" s="226"/>
      <c r="I24" s="1">
        <v>17</v>
      </c>
      <c r="J24" s="4"/>
      <c r="K24" s="6"/>
    </row>
    <row r="25" spans="1:11" ht="12.75">
      <c r="A25" s="225" t="s">
        <v>315</v>
      </c>
      <c r="B25" s="226"/>
      <c r="C25" s="226"/>
      <c r="D25" s="226"/>
      <c r="E25" s="226"/>
      <c r="F25" s="226"/>
      <c r="G25" s="226"/>
      <c r="H25" s="226"/>
      <c r="I25" s="1">
        <v>18</v>
      </c>
      <c r="J25" s="4"/>
      <c r="K25" s="6"/>
    </row>
    <row r="26" spans="1:11" ht="12.75">
      <c r="A26" s="225" t="s">
        <v>316</v>
      </c>
      <c r="B26" s="226"/>
      <c r="C26" s="226"/>
      <c r="D26" s="226"/>
      <c r="E26" s="226"/>
      <c r="F26" s="226"/>
      <c r="G26" s="226"/>
      <c r="H26" s="226"/>
      <c r="I26" s="1">
        <v>19</v>
      </c>
      <c r="J26" s="4"/>
      <c r="K26" s="6"/>
    </row>
    <row r="27" spans="1:11" ht="12.75">
      <c r="A27" s="225" t="s">
        <v>163</v>
      </c>
      <c r="B27" s="226"/>
      <c r="C27" s="226"/>
      <c r="D27" s="226"/>
      <c r="E27" s="226"/>
      <c r="F27" s="226"/>
      <c r="G27" s="226"/>
      <c r="H27" s="226"/>
      <c r="I27" s="1">
        <v>20</v>
      </c>
      <c r="J27" s="4"/>
      <c r="K27" s="6"/>
    </row>
    <row r="28" spans="1:11" ht="12.75">
      <c r="A28" s="210" t="s">
        <v>110</v>
      </c>
      <c r="B28" s="211"/>
      <c r="C28" s="211"/>
      <c r="D28" s="211"/>
      <c r="E28" s="211"/>
      <c r="F28" s="211"/>
      <c r="G28" s="211"/>
      <c r="H28" s="211"/>
      <c r="I28" s="1">
        <v>21</v>
      </c>
      <c r="J28" s="60">
        <f>SUM(J23:J27)</f>
        <v>0</v>
      </c>
      <c r="K28" s="51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4"/>
      <c r="K29" s="6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4"/>
      <c r="K30" s="6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4"/>
      <c r="K31" s="6"/>
    </row>
    <row r="32" spans="1:11" ht="12.75">
      <c r="A32" s="210" t="s">
        <v>44</v>
      </c>
      <c r="B32" s="211"/>
      <c r="C32" s="211"/>
      <c r="D32" s="211"/>
      <c r="E32" s="211"/>
      <c r="F32" s="211"/>
      <c r="G32" s="211"/>
      <c r="H32" s="211"/>
      <c r="I32" s="1">
        <v>25</v>
      </c>
      <c r="J32" s="60">
        <f>SUM(J29:J31)</f>
        <v>0</v>
      </c>
      <c r="K32" s="51">
        <f>SUM(K29:K31)</f>
        <v>0</v>
      </c>
    </row>
    <row r="33" spans="1:11" ht="12.75">
      <c r="A33" s="210" t="s">
        <v>106</v>
      </c>
      <c r="B33" s="211"/>
      <c r="C33" s="211"/>
      <c r="D33" s="211"/>
      <c r="E33" s="211"/>
      <c r="F33" s="211"/>
      <c r="G33" s="211"/>
      <c r="H33" s="211"/>
      <c r="I33" s="1">
        <v>26</v>
      </c>
      <c r="J33" s="60">
        <f>IF(J28&gt;J32,J28-J32,0)</f>
        <v>0</v>
      </c>
      <c r="K33" s="51">
        <f>IF(K28&gt;K32,K28-K32,0)</f>
        <v>0</v>
      </c>
    </row>
    <row r="34" spans="1:11" ht="12.75">
      <c r="A34" s="210" t="s">
        <v>107</v>
      </c>
      <c r="B34" s="211"/>
      <c r="C34" s="211"/>
      <c r="D34" s="211"/>
      <c r="E34" s="211"/>
      <c r="F34" s="211"/>
      <c r="G34" s="211"/>
      <c r="H34" s="211"/>
      <c r="I34" s="1">
        <v>27</v>
      </c>
      <c r="J34" s="60">
        <f>IF(J32&gt;J28,J32-J28,0)</f>
        <v>0</v>
      </c>
      <c r="K34" s="51">
        <f>IF(K32&gt;K28,K32-K28,0)</f>
        <v>0</v>
      </c>
    </row>
    <row r="35" spans="1:11" ht="12.75">
      <c r="A35" s="297" t="s">
        <v>156</v>
      </c>
      <c r="B35" s="298"/>
      <c r="C35" s="298"/>
      <c r="D35" s="298"/>
      <c r="E35" s="298"/>
      <c r="F35" s="298"/>
      <c r="G35" s="298"/>
      <c r="H35" s="298"/>
      <c r="I35" s="299">
        <v>0</v>
      </c>
      <c r="J35" s="299"/>
      <c r="K35" s="300"/>
    </row>
    <row r="36" spans="1:11" ht="12.75">
      <c r="A36" s="225" t="s">
        <v>170</v>
      </c>
      <c r="B36" s="226"/>
      <c r="C36" s="226"/>
      <c r="D36" s="226"/>
      <c r="E36" s="226"/>
      <c r="F36" s="226"/>
      <c r="G36" s="226"/>
      <c r="H36" s="226"/>
      <c r="I36" s="1">
        <v>28</v>
      </c>
      <c r="J36" s="4"/>
      <c r="K36" s="6"/>
    </row>
    <row r="37" spans="1:11" ht="12.75">
      <c r="A37" s="225" t="s">
        <v>25</v>
      </c>
      <c r="B37" s="226"/>
      <c r="C37" s="226"/>
      <c r="D37" s="226"/>
      <c r="E37" s="226"/>
      <c r="F37" s="226"/>
      <c r="G37" s="226"/>
      <c r="H37" s="226"/>
      <c r="I37" s="1">
        <v>29</v>
      </c>
      <c r="J37" s="4"/>
      <c r="K37" s="6"/>
    </row>
    <row r="38" spans="1:11" ht="12.75">
      <c r="A38" s="225" t="s">
        <v>26</v>
      </c>
      <c r="B38" s="226"/>
      <c r="C38" s="226"/>
      <c r="D38" s="226"/>
      <c r="E38" s="226"/>
      <c r="F38" s="226"/>
      <c r="G38" s="226"/>
      <c r="H38" s="226"/>
      <c r="I38" s="1">
        <v>30</v>
      </c>
      <c r="J38" s="4"/>
      <c r="K38" s="6"/>
    </row>
    <row r="39" spans="1:11" ht="12.75">
      <c r="A39" s="210" t="s">
        <v>45</v>
      </c>
      <c r="B39" s="211"/>
      <c r="C39" s="211"/>
      <c r="D39" s="211"/>
      <c r="E39" s="211"/>
      <c r="F39" s="211"/>
      <c r="G39" s="211"/>
      <c r="H39" s="211"/>
      <c r="I39" s="1">
        <v>31</v>
      </c>
      <c r="J39" s="60">
        <f>SUM(J36:J38)</f>
        <v>0</v>
      </c>
      <c r="K39" s="51">
        <f>SUM(K36:K38)</f>
        <v>0</v>
      </c>
    </row>
    <row r="40" spans="1:11" ht="12.75">
      <c r="A40" s="225" t="s">
        <v>27</v>
      </c>
      <c r="B40" s="226"/>
      <c r="C40" s="226"/>
      <c r="D40" s="226"/>
      <c r="E40" s="226"/>
      <c r="F40" s="226"/>
      <c r="G40" s="226"/>
      <c r="H40" s="226"/>
      <c r="I40" s="1">
        <v>32</v>
      </c>
      <c r="J40" s="4"/>
      <c r="K40" s="6"/>
    </row>
    <row r="41" spans="1:11" ht="12.75">
      <c r="A41" s="225" t="s">
        <v>28</v>
      </c>
      <c r="B41" s="226"/>
      <c r="C41" s="226"/>
      <c r="D41" s="226"/>
      <c r="E41" s="226"/>
      <c r="F41" s="226"/>
      <c r="G41" s="226"/>
      <c r="H41" s="226"/>
      <c r="I41" s="1">
        <v>33</v>
      </c>
      <c r="J41" s="4"/>
      <c r="K41" s="6"/>
    </row>
    <row r="42" spans="1:11" ht="12.75">
      <c r="A42" s="225" t="s">
        <v>29</v>
      </c>
      <c r="B42" s="226"/>
      <c r="C42" s="226"/>
      <c r="D42" s="226"/>
      <c r="E42" s="226"/>
      <c r="F42" s="226"/>
      <c r="G42" s="226"/>
      <c r="H42" s="226"/>
      <c r="I42" s="1">
        <v>34</v>
      </c>
      <c r="J42" s="4"/>
      <c r="K42" s="6"/>
    </row>
    <row r="43" spans="1:11" ht="12.75">
      <c r="A43" s="225" t="s">
        <v>30</v>
      </c>
      <c r="B43" s="226"/>
      <c r="C43" s="226"/>
      <c r="D43" s="226"/>
      <c r="E43" s="226"/>
      <c r="F43" s="226"/>
      <c r="G43" s="226"/>
      <c r="H43" s="226"/>
      <c r="I43" s="1">
        <v>35</v>
      </c>
      <c r="J43" s="4"/>
      <c r="K43" s="6"/>
    </row>
    <row r="44" spans="1:11" ht="12.75">
      <c r="A44" s="225" t="s">
        <v>31</v>
      </c>
      <c r="B44" s="226"/>
      <c r="C44" s="226"/>
      <c r="D44" s="226"/>
      <c r="E44" s="226"/>
      <c r="F44" s="226"/>
      <c r="G44" s="226"/>
      <c r="H44" s="226"/>
      <c r="I44" s="1">
        <v>36</v>
      </c>
      <c r="J44" s="4"/>
      <c r="K44" s="6"/>
    </row>
    <row r="45" spans="1:11" ht="12.75">
      <c r="A45" s="210" t="s">
        <v>144</v>
      </c>
      <c r="B45" s="211"/>
      <c r="C45" s="211"/>
      <c r="D45" s="211"/>
      <c r="E45" s="211"/>
      <c r="F45" s="211"/>
      <c r="G45" s="211"/>
      <c r="H45" s="211"/>
      <c r="I45" s="1">
        <v>37</v>
      </c>
      <c r="J45" s="60">
        <f>SUM(J40:J44)</f>
        <v>0</v>
      </c>
      <c r="K45" s="51">
        <f>SUM(K40:K44)</f>
        <v>0</v>
      </c>
    </row>
    <row r="46" spans="1:11" ht="12.75">
      <c r="A46" s="210" t="s">
        <v>158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0">
        <f>IF(J39&gt;J45,J39-J45,0)</f>
        <v>0</v>
      </c>
      <c r="K46" s="51">
        <f>IF(K39&gt;K45,K39-K45,0)</f>
        <v>0</v>
      </c>
    </row>
    <row r="47" spans="1:11" ht="12.75">
      <c r="A47" s="210" t="s">
        <v>159</v>
      </c>
      <c r="B47" s="211"/>
      <c r="C47" s="211"/>
      <c r="D47" s="211"/>
      <c r="E47" s="211"/>
      <c r="F47" s="211"/>
      <c r="G47" s="211"/>
      <c r="H47" s="211"/>
      <c r="I47" s="1">
        <v>39</v>
      </c>
      <c r="J47" s="60">
        <f>IF(J45&gt;J39,J45-J39,0)</f>
        <v>0</v>
      </c>
      <c r="K47" s="51">
        <f>IF(K45&gt;K39,K45-K39,0)</f>
        <v>0</v>
      </c>
    </row>
    <row r="48" spans="1:11" ht="12.75">
      <c r="A48" s="210" t="s">
        <v>145</v>
      </c>
      <c r="B48" s="211"/>
      <c r="C48" s="211"/>
      <c r="D48" s="211"/>
      <c r="E48" s="211"/>
      <c r="F48" s="211"/>
      <c r="G48" s="211"/>
      <c r="H48" s="211"/>
      <c r="I48" s="1">
        <v>40</v>
      </c>
      <c r="J48" s="60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0" t="s">
        <v>14</v>
      </c>
      <c r="B49" s="211"/>
      <c r="C49" s="211"/>
      <c r="D49" s="211"/>
      <c r="E49" s="211"/>
      <c r="F49" s="211"/>
      <c r="G49" s="211"/>
      <c r="H49" s="211"/>
      <c r="I49" s="1">
        <v>41</v>
      </c>
      <c r="J49" s="60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0" t="s">
        <v>157</v>
      </c>
      <c r="B50" s="211"/>
      <c r="C50" s="211"/>
      <c r="D50" s="211"/>
      <c r="E50" s="211"/>
      <c r="F50" s="211"/>
      <c r="G50" s="211"/>
      <c r="H50" s="211"/>
      <c r="I50" s="1">
        <v>42</v>
      </c>
      <c r="J50" s="4"/>
      <c r="K50" s="6"/>
    </row>
    <row r="51" spans="1:11" ht="12.75">
      <c r="A51" s="210" t="s">
        <v>171</v>
      </c>
      <c r="B51" s="211"/>
      <c r="C51" s="211"/>
      <c r="D51" s="211"/>
      <c r="E51" s="211"/>
      <c r="F51" s="211"/>
      <c r="G51" s="211"/>
      <c r="H51" s="211"/>
      <c r="I51" s="1">
        <v>43</v>
      </c>
      <c r="J51" s="4"/>
      <c r="K51" s="6"/>
    </row>
    <row r="52" spans="1:11" ht="12.75">
      <c r="A52" s="210" t="s">
        <v>172</v>
      </c>
      <c r="B52" s="211"/>
      <c r="C52" s="211"/>
      <c r="D52" s="211"/>
      <c r="E52" s="211"/>
      <c r="F52" s="211"/>
      <c r="G52" s="211"/>
      <c r="H52" s="211"/>
      <c r="I52" s="1">
        <v>44</v>
      </c>
      <c r="J52" s="4"/>
      <c r="K52" s="6"/>
    </row>
    <row r="53" spans="1:11" ht="12.75">
      <c r="A53" s="228" t="s">
        <v>173</v>
      </c>
      <c r="B53" s="229"/>
      <c r="C53" s="229"/>
      <c r="D53" s="229"/>
      <c r="E53" s="229"/>
      <c r="F53" s="229"/>
      <c r="G53" s="229"/>
      <c r="H53" s="229"/>
      <c r="I53" s="3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6.5" customHeight="1">
      <c r="A1" s="312" t="s">
        <v>344</v>
      </c>
      <c r="B1" s="313"/>
      <c r="C1" s="313"/>
      <c r="D1" s="313"/>
      <c r="E1" s="313"/>
      <c r="F1" s="313"/>
      <c r="G1" s="313"/>
      <c r="H1" s="313"/>
      <c r="I1" s="313"/>
      <c r="J1" s="313"/>
      <c r="K1" s="314"/>
      <c r="L1" s="71"/>
    </row>
    <row r="2" spans="1:12" ht="15.75">
      <c r="A2" s="134"/>
      <c r="B2" s="70"/>
      <c r="C2" s="323" t="s">
        <v>276</v>
      </c>
      <c r="D2" s="323"/>
      <c r="E2" s="73">
        <v>40909</v>
      </c>
      <c r="F2" s="41" t="s">
        <v>246</v>
      </c>
      <c r="G2" s="324">
        <v>41274</v>
      </c>
      <c r="H2" s="325"/>
      <c r="I2" s="70"/>
      <c r="J2" s="70"/>
      <c r="K2" s="135" t="s">
        <v>341</v>
      </c>
      <c r="L2" s="74"/>
    </row>
    <row r="3" spans="1:11" ht="23.25">
      <c r="A3" s="326" t="s">
        <v>55</v>
      </c>
      <c r="B3" s="326"/>
      <c r="C3" s="326"/>
      <c r="D3" s="326"/>
      <c r="E3" s="326"/>
      <c r="F3" s="326"/>
      <c r="G3" s="326"/>
      <c r="H3" s="326"/>
      <c r="I3" s="77" t="s">
        <v>299</v>
      </c>
      <c r="J3" s="78" t="s">
        <v>146</v>
      </c>
      <c r="K3" s="78" t="s">
        <v>147</v>
      </c>
    </row>
    <row r="4" spans="1:11" ht="12.75">
      <c r="A4" s="327">
        <v>1</v>
      </c>
      <c r="B4" s="327"/>
      <c r="C4" s="327"/>
      <c r="D4" s="327"/>
      <c r="E4" s="327"/>
      <c r="F4" s="327"/>
      <c r="G4" s="327"/>
      <c r="H4" s="327"/>
      <c r="I4" s="80">
        <v>2</v>
      </c>
      <c r="J4" s="79" t="s">
        <v>277</v>
      </c>
      <c r="K4" s="79" t="s">
        <v>278</v>
      </c>
    </row>
    <row r="5" spans="1:11" ht="12.75">
      <c r="A5" s="315" t="s">
        <v>279</v>
      </c>
      <c r="B5" s="316"/>
      <c r="C5" s="316"/>
      <c r="D5" s="316"/>
      <c r="E5" s="316"/>
      <c r="F5" s="316"/>
      <c r="G5" s="316"/>
      <c r="H5" s="316"/>
      <c r="I5" s="42">
        <v>1</v>
      </c>
      <c r="J5" s="43">
        <v>168132470</v>
      </c>
      <c r="K5" s="43">
        <v>168132470</v>
      </c>
    </row>
    <row r="6" spans="1:11" ht="12.75">
      <c r="A6" s="315" t="s">
        <v>280</v>
      </c>
      <c r="B6" s="316"/>
      <c r="C6" s="316"/>
      <c r="D6" s="316"/>
      <c r="E6" s="316"/>
      <c r="F6" s="316"/>
      <c r="G6" s="316"/>
      <c r="H6" s="316"/>
      <c r="I6" s="42">
        <v>2</v>
      </c>
      <c r="J6" s="44">
        <v>0</v>
      </c>
      <c r="K6" s="44">
        <v>0</v>
      </c>
    </row>
    <row r="7" spans="1:11" ht="12.75">
      <c r="A7" s="315" t="s">
        <v>281</v>
      </c>
      <c r="B7" s="316"/>
      <c r="C7" s="316"/>
      <c r="D7" s="316"/>
      <c r="E7" s="316"/>
      <c r="F7" s="316"/>
      <c r="G7" s="316"/>
      <c r="H7" s="316"/>
      <c r="I7" s="42">
        <v>3</v>
      </c>
      <c r="J7" s="44">
        <f>58308981-8055772-1</f>
        <v>50253208</v>
      </c>
      <c r="K7" s="44">
        <f>62380144-8055772</f>
        <v>54324372</v>
      </c>
    </row>
    <row r="8" spans="1:11" ht="12.75">
      <c r="A8" s="315" t="s">
        <v>282</v>
      </c>
      <c r="B8" s="316"/>
      <c r="C8" s="316"/>
      <c r="D8" s="316"/>
      <c r="E8" s="316"/>
      <c r="F8" s="316"/>
      <c r="G8" s="316"/>
      <c r="H8" s="316"/>
      <c r="I8" s="42">
        <v>4</v>
      </c>
      <c r="J8" s="44">
        <v>1689430</v>
      </c>
      <c r="K8" s="44">
        <v>2349916</v>
      </c>
    </row>
    <row r="9" spans="1:11" ht="12.75">
      <c r="A9" s="315" t="s">
        <v>283</v>
      </c>
      <c r="B9" s="316"/>
      <c r="C9" s="316"/>
      <c r="D9" s="316"/>
      <c r="E9" s="316"/>
      <c r="F9" s="316"/>
      <c r="G9" s="316"/>
      <c r="H9" s="316"/>
      <c r="I9" s="42">
        <v>5</v>
      </c>
      <c r="J9" s="44">
        <v>4731650</v>
      </c>
      <c r="K9" s="44">
        <v>-29226807</v>
      </c>
    </row>
    <row r="10" spans="1:11" ht="12.75">
      <c r="A10" s="315" t="s">
        <v>284</v>
      </c>
      <c r="B10" s="316"/>
      <c r="C10" s="316"/>
      <c r="D10" s="316"/>
      <c r="E10" s="316"/>
      <c r="F10" s="316"/>
      <c r="G10" s="316"/>
      <c r="H10" s="316"/>
      <c r="I10" s="42">
        <v>6</v>
      </c>
      <c r="J10" s="44">
        <v>0</v>
      </c>
      <c r="K10" s="44">
        <v>0</v>
      </c>
    </row>
    <row r="11" spans="1:11" ht="12.75">
      <c r="A11" s="315" t="s">
        <v>285</v>
      </c>
      <c r="B11" s="316"/>
      <c r="C11" s="316"/>
      <c r="D11" s="316"/>
      <c r="E11" s="316"/>
      <c r="F11" s="316"/>
      <c r="G11" s="316"/>
      <c r="H11" s="316"/>
      <c r="I11" s="42">
        <v>7</v>
      </c>
      <c r="J11" s="44">
        <v>0</v>
      </c>
      <c r="K11" s="44">
        <v>0</v>
      </c>
    </row>
    <row r="12" spans="1:11" ht="12.75">
      <c r="A12" s="315" t="s">
        <v>286</v>
      </c>
      <c r="B12" s="316"/>
      <c r="C12" s="316"/>
      <c r="D12" s="316"/>
      <c r="E12" s="316"/>
      <c r="F12" s="316"/>
      <c r="G12" s="316"/>
      <c r="H12" s="316"/>
      <c r="I12" s="42">
        <v>8</v>
      </c>
      <c r="J12" s="44">
        <v>2678</v>
      </c>
      <c r="K12" s="44">
        <v>-87560</v>
      </c>
    </row>
    <row r="13" spans="1:11" ht="12.75">
      <c r="A13" s="315" t="s">
        <v>287</v>
      </c>
      <c r="B13" s="316"/>
      <c r="C13" s="316"/>
      <c r="D13" s="316"/>
      <c r="E13" s="316"/>
      <c r="F13" s="316"/>
      <c r="G13" s="316"/>
      <c r="H13" s="316"/>
      <c r="I13" s="42">
        <v>9</v>
      </c>
      <c r="J13" s="44">
        <v>0</v>
      </c>
      <c r="K13" s="44">
        <v>0</v>
      </c>
    </row>
    <row r="14" spans="1:11" ht="12.75">
      <c r="A14" s="317" t="s">
        <v>288</v>
      </c>
      <c r="B14" s="318"/>
      <c r="C14" s="318"/>
      <c r="D14" s="318"/>
      <c r="E14" s="318"/>
      <c r="F14" s="318"/>
      <c r="G14" s="318"/>
      <c r="H14" s="318"/>
      <c r="I14" s="42">
        <v>10</v>
      </c>
      <c r="J14" s="75">
        <f>SUM(J5:J13)</f>
        <v>224809436</v>
      </c>
      <c r="K14" s="75">
        <f>SUM(K5:K13)</f>
        <v>195492391</v>
      </c>
    </row>
    <row r="15" spans="1:11" ht="12.75">
      <c r="A15" s="315" t="s">
        <v>289</v>
      </c>
      <c r="B15" s="316"/>
      <c r="C15" s="316"/>
      <c r="D15" s="316"/>
      <c r="E15" s="316"/>
      <c r="F15" s="316"/>
      <c r="G15" s="316"/>
      <c r="H15" s="316"/>
      <c r="I15" s="42">
        <v>11</v>
      </c>
      <c r="J15" s="44">
        <v>0</v>
      </c>
      <c r="K15" s="44">
        <v>0</v>
      </c>
    </row>
    <row r="16" spans="1:11" ht="12.75">
      <c r="A16" s="315" t="s">
        <v>290</v>
      </c>
      <c r="B16" s="316"/>
      <c r="C16" s="316"/>
      <c r="D16" s="316"/>
      <c r="E16" s="316"/>
      <c r="F16" s="316"/>
      <c r="G16" s="316"/>
      <c r="H16" s="316"/>
      <c r="I16" s="42">
        <v>12</v>
      </c>
      <c r="J16" s="44">
        <v>0</v>
      </c>
      <c r="K16" s="44">
        <v>0</v>
      </c>
    </row>
    <row r="17" spans="1:11" ht="12.75">
      <c r="A17" s="315" t="s">
        <v>291</v>
      </c>
      <c r="B17" s="316"/>
      <c r="C17" s="316"/>
      <c r="D17" s="316"/>
      <c r="E17" s="316"/>
      <c r="F17" s="316"/>
      <c r="G17" s="316"/>
      <c r="H17" s="316"/>
      <c r="I17" s="42">
        <v>13</v>
      </c>
      <c r="J17" s="44">
        <v>0</v>
      </c>
      <c r="K17" s="44">
        <v>0</v>
      </c>
    </row>
    <row r="18" spans="1:11" ht="12.75">
      <c r="A18" s="315" t="s">
        <v>292</v>
      </c>
      <c r="B18" s="316"/>
      <c r="C18" s="316"/>
      <c r="D18" s="316"/>
      <c r="E18" s="316"/>
      <c r="F18" s="316"/>
      <c r="G18" s="316"/>
      <c r="H18" s="316"/>
      <c r="I18" s="42">
        <v>14</v>
      </c>
      <c r="J18" s="44">
        <v>0</v>
      </c>
      <c r="K18" s="44">
        <v>0</v>
      </c>
    </row>
    <row r="19" spans="1:11" ht="12.75">
      <c r="A19" s="315" t="s">
        <v>293</v>
      </c>
      <c r="B19" s="316"/>
      <c r="C19" s="316"/>
      <c r="D19" s="316"/>
      <c r="E19" s="316"/>
      <c r="F19" s="316"/>
      <c r="G19" s="316"/>
      <c r="H19" s="316"/>
      <c r="I19" s="42">
        <v>15</v>
      </c>
      <c r="J19" s="44">
        <v>0</v>
      </c>
      <c r="K19" s="44">
        <v>0</v>
      </c>
    </row>
    <row r="20" spans="1:11" ht="12.75">
      <c r="A20" s="315" t="s">
        <v>294</v>
      </c>
      <c r="B20" s="316"/>
      <c r="C20" s="316"/>
      <c r="D20" s="316"/>
      <c r="E20" s="316"/>
      <c r="F20" s="316"/>
      <c r="G20" s="316"/>
      <c r="H20" s="316"/>
      <c r="I20" s="42">
        <v>16</v>
      </c>
      <c r="J20" s="44">
        <v>0</v>
      </c>
      <c r="K20" s="44">
        <v>0</v>
      </c>
    </row>
    <row r="21" spans="1:11" ht="12.75">
      <c r="A21" s="317" t="s">
        <v>295</v>
      </c>
      <c r="B21" s="318"/>
      <c r="C21" s="318"/>
      <c r="D21" s="318"/>
      <c r="E21" s="318"/>
      <c r="F21" s="318"/>
      <c r="G21" s="318"/>
      <c r="H21" s="318"/>
      <c r="I21" s="42">
        <v>17</v>
      </c>
      <c r="J21" s="76">
        <f>SUM(J15:J20)</f>
        <v>0</v>
      </c>
      <c r="K21" s="76">
        <f>SUM(K15:K20)</f>
        <v>0</v>
      </c>
    </row>
    <row r="22" spans="1:11" ht="12.75">
      <c r="A22" s="319"/>
      <c r="B22" s="320"/>
      <c r="C22" s="320"/>
      <c r="D22" s="320"/>
      <c r="E22" s="320"/>
      <c r="F22" s="320"/>
      <c r="G22" s="320"/>
      <c r="H22" s="320"/>
      <c r="I22" s="321"/>
      <c r="J22" s="321"/>
      <c r="K22" s="322"/>
    </row>
    <row r="23" spans="1:11" ht="12.75">
      <c r="A23" s="305" t="s">
        <v>296</v>
      </c>
      <c r="B23" s="306"/>
      <c r="C23" s="306"/>
      <c r="D23" s="306"/>
      <c r="E23" s="306"/>
      <c r="F23" s="306"/>
      <c r="G23" s="306"/>
      <c r="H23" s="306"/>
      <c r="I23" s="45">
        <v>18</v>
      </c>
      <c r="J23" s="43"/>
      <c r="K23" s="43"/>
    </row>
    <row r="24" spans="1:11" ht="17.25" customHeight="1">
      <c r="A24" s="307" t="s">
        <v>297</v>
      </c>
      <c r="B24" s="308"/>
      <c r="C24" s="308"/>
      <c r="D24" s="308"/>
      <c r="E24" s="308"/>
      <c r="F24" s="308"/>
      <c r="G24" s="308"/>
      <c r="H24" s="308"/>
      <c r="I24" s="46">
        <v>19</v>
      </c>
      <c r="J24" s="76"/>
      <c r="K24" s="76"/>
    </row>
    <row r="25" spans="1:11" ht="30" customHeight="1">
      <c r="A25" s="309" t="s">
        <v>298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8" t="s">
        <v>275</v>
      </c>
      <c r="B2" s="328"/>
      <c r="C2" s="328"/>
      <c r="D2" s="328"/>
      <c r="E2" s="328"/>
      <c r="F2" s="328"/>
      <c r="G2" s="328"/>
      <c r="H2" s="328"/>
      <c r="I2" s="328"/>
      <c r="J2" s="32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9" t="s">
        <v>310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2.75" customHeight="1">
      <c r="A5" s="329"/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2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2.75" customHeight="1">
      <c r="A7" s="329"/>
      <c r="B7" s="329"/>
      <c r="C7" s="329"/>
      <c r="D7" s="329"/>
      <c r="E7" s="329"/>
      <c r="F7" s="329"/>
      <c r="G7" s="329"/>
      <c r="H7" s="329"/>
      <c r="I7" s="329"/>
      <c r="J7" s="329"/>
    </row>
    <row r="8" spans="1:10" ht="12.75" customHeight="1">
      <c r="A8" s="329"/>
      <c r="B8" s="329"/>
      <c r="C8" s="329"/>
      <c r="D8" s="329"/>
      <c r="E8" s="329"/>
      <c r="F8" s="329"/>
      <c r="G8" s="329"/>
      <c r="H8" s="329"/>
      <c r="I8" s="329"/>
      <c r="J8" s="329"/>
    </row>
    <row r="9" spans="1:10" ht="12.75" customHeight="1">
      <c r="A9" s="329"/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2.75" customHeight="1">
      <c r="A10" s="329"/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2012-07-23T08:59:32Z</cp:lastPrinted>
  <dcterms:created xsi:type="dcterms:W3CDTF">2008-10-17T11:51:54Z</dcterms:created>
  <dcterms:modified xsi:type="dcterms:W3CDTF">2013-04-30T13:01:17Z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