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066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<sst xmlns="http://schemas.openxmlformats.org/spreadsheetml/2006/main" count="395" uniqueCount="343">
  <si>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</si>
  <si>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</si>
  <si>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</si>
  <si>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</si>
  <si>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</si>
  <si>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</si>
  <si>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</si>
  <si>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</si>
  <si>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</si>
  <si>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</si>
  <si>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</si>
  <si>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</si>
  <si>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</si>
  <si>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</si>
  <si>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</si>
  <si>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</si>
  <si>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</si>
  <si>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</si>
  <si>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</si>
  <si>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</si>
  <si>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</si>
  <si>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</si>
  <si>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</si>
  <si>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</si>
  <si>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</si>
  <si>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</si>
  <si>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</si>
  <si>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</si>
  <si>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</si>
  <si>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</si>
  <si>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</si>
  <si>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</si>
  <si>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</si>
  <si>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</si>
  <si>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</si>
  <si>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</si>
  <si>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</si>
  <si>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</si>
  <si>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</si>
  <si>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</si>
  <si>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</si>
  <si>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</si>
  <si>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</si>
  <si>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</si>
  <si>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</si>
  <si>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</si>
  <si>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</si>
  <si>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</si>
  <si>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</si>
  <si>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</si>
  <si>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</si>
  <si>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</si>
  <si>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</si>
  <si>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</si>
  <si>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</si>
  <si>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</si>
  <si>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</si>
  <si>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</si>
  <si>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</si>
  <si>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</si>
  <si>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</si>
  <si>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</si>
  <si>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</si>
  <si>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</si>
  <si>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</si>
  <si>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</si>
  <si>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</si>
  <si>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</si>
  <si>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</si>
  <si>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</si>
  <si>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</si>
  <si>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</si>
  <si>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</si>
  <si>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</si>
  <si>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</si>
  <si>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</si>
  <si>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</si>
  <si>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</si>
  <si>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</si>
  <si>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</si>
  <si>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</si>
  <si>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</si>
  <si>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</si>
  <si>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</si>
  <si>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</si>
  <si>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</si>
  <si>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</si>
  <si>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</si>
  <si>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</si>
  <si>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</si>
  <si>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</si>
  <si>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</si>
  <si>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</si>
  <si>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</si>
  <si>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</si>
  <si>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</si>
  <si>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</si>
  <si>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</si>
  <si>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</si>
  <si>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</si>
  <si>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</si>
  <si>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</si>
  <si>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</si>
  <si>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</si>
  <si>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</si>
  <si>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</si>
  <si>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</si>
  <si>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</si>
  <si>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</si>
  <si>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</si>
  <si>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</si>
  <si>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</si>
  <si>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</si>
  <si>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</si>
  <si>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</si>
  <si>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</si>
  <si>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</si>
  <si>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</si>
  <si>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</si>
  <si>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</si>
  <si>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</si>
  <si>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</si>
  <si>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</si>
  <si>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</si>
  <si>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</si>
  <si>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</si>
  <si>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</si>
  <si>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</si>
  <si>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</si>
  <si>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</si>
  <si>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</si>
  <si>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</si>
  <si>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</si>
  <si>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</si>
  <si>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</si>
  <si>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</si>
  <si>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</si>
  <si>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</si>
  <si>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</si>
  <si>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</si>
  <si>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</si>
  <si>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</si>
  <si>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</si>
  <si>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</si>
  <si>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</si>
  <si>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</si>
  <si>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</si>
  <si>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</si>
  <si>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</si>
  <si>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</si>
  <si>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</si>
  <si>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</si>
  <si>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</si>
  <si>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</si>
  <si>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</si>
  <si>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</si>
  <si>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</si>
  <si>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</si>
  <si>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</si>
  <si>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</si>
  <si>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</si>
  <si>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</si>
  <si>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</si>
  <si>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</si>
  <si>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</si>
  <si>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</si>
  <si>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</si>
  <si>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</si>
  <si>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</si>
  <si>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</si>
  <si>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</si>
  <si>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</si>
  <si>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</si>
  <si>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</si>
  <si>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</si>
  <si>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</si>
  <si>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</si>
  <si>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</si>
  <si>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</si>
  <si>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</si>
  <si>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</si>
  <si>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</si>
  <si>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</si>
  <si>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</si>
  <si>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</si>
  <si>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</si>
  <si>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</si>
  <si>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</si>
  <si>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</si>
  <si>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</si>
  <si>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</si>
  <si>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</si>
  <si>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</si>
  <si>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</si>
  <si>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</si>
  <si>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</si>
  <si>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</si>
  <si>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</si>
  <si>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</si>
  <si>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</si>
  <si>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</si>
  <si>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</si>
  <si>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</si>
  <si>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</si>
  <si>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</si>
  <si>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</si>
  <si>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</si>
  <si>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</si>
  <si>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</si>
  <si>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</si>
  <si>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</si>
  <si>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</si>
  <si>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</si>
  <si>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</si>
  <si>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</si>
  <si>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</si>
  <si>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</si>
  <si>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</si>
  <si>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</si>
  <si>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</si>
  <si>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</si>
  <si>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</si>
  <si>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</si>
  <si>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</si>
  <si>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</si>
  <si>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</si>
  <si>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</si>
  <si>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</si>
  <si>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</si>
  <si>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</si>
  <si>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</si>
  <si>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</si>
  <si>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</si>
  <si>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</si>
  <si>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</si>
  <si>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</si>
  <si>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</si>
  <si>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</si>
  <si>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</si>
  <si>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</si>
  <si>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</si>
  <si>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</si>
  <si>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</si>
  <si>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</si>
  <si>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</si>
  <si>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</si>
  <si>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</si>
  <si>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</si>
  <si>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</si>
  <si>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</si>
  <si>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</si>
  <si>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</si>
  <si>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</si>
  <si>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</si>
  <si>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</si>
  <si>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</si>
  <si>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</si>
  <si>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</si>
  <si>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</si>
  <si>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</si>
  <si>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</si>
  <si>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</si>
  <si>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</si>
  <si>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</si>
  <si>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</si>
  <si>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</si>
  <si>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</si>
  <si>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</si>
  <si>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</si>
  <si>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</si>
  <si>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</si>
  <si>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</si>
  <si>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</si>
  <si>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</si>
  <si>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</si>
  <si>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</si>
  <si>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</si>
  <si>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</si>
  <si>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</si>
  <si>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</si>
  <si>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</si>
  <si>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</si>
  <si>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</si>
  <si>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</si>
  <si>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</si>
  <si>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</si>
  <si>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</si>
  <si>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</si>
  <si>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</si>
  <si>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</si>
  <si>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</si>
  <si>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</si>
  <si>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</si>
  <si>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</si>
  <si>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</si>
  <si>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</si>
  <si>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</si>
  <si>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</si>
  <si>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</si>
  <si>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</si>
  <si>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</si>
  <si>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</si>
  <si>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</si>
  <si>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</si>
  <si>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</si>
  <si>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</si>
  <si>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</si>
  <si>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</si>
  <si>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</si>
  <si>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</si>
  <si>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</si>
  <si>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</si>
  <si>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</si>
  <si>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</si>
  <si>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</si>
  <si>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</si>
  <si>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</si>
  <si>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</si>
  <si>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</si>
  <si>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</si>
  <si>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</si>
  <si>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</si>
  <si>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</si>
  <si>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01453157</t>
  </si>
  <si>
    <t>080304753</t>
  </si>
  <si>
    <t>83180487843</t>
  </si>
  <si>
    <t>VJESNIK d.d. TISKARSKO IZDAVAČKE DJELATNOSTI</t>
  </si>
  <si>
    <t>ZAGREB</t>
  </si>
  <si>
    <t>SLAVONSKA AVENIJA 4</t>
  </si>
  <si>
    <t>uprava@vjesnik.hr</t>
  </si>
  <si>
    <t>www.tiskara.vjesnik.hr</t>
  </si>
  <si>
    <t>GRAD ZAGREB</t>
  </si>
  <si>
    <t>NE</t>
  </si>
  <si>
    <t>Mislav Rastić</t>
  </si>
  <si>
    <t>6161-530</t>
  </si>
  <si>
    <t>3641405</t>
  </si>
  <si>
    <t>računovodstvo@vjesnik.hr</t>
  </si>
  <si>
    <t>Šoštarić Zlatko</t>
  </si>
  <si>
    <t>stanje na dan 30.09.2011.</t>
  </si>
  <si>
    <t>Obveznik: Vjesnik d.d.</t>
  </si>
  <si>
    <t>u razdoblju 01.01.2011 do 30.09.2011.</t>
  </si>
  <si>
    <t>u razdoblju 01.01.2011. do 30.09.2011.</t>
  </si>
  <si>
    <t>1811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</si>
</sst>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10" fillId="0" borderId="30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2" fillId="24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 vertical="center"/>
      <protection/>
    </xf>
    <xf numFmtId="0" fontId="4" fillId="0" borderId="27" xfId="48" applyFill="1" applyBorder="1" applyAlignment="1" applyProtection="1">
      <alignment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1" xfId="52" applyFont="1" applyBorder="1" applyAlignment="1" applyProtection="1">
      <alignment horizontal="center" vertical="top"/>
      <protection hidden="1"/>
    </xf>
    <xf numFmtId="0" fontId="3" fillId="0" borderId="31" xfId="52" applyFont="1" applyBorder="1" applyAlignment="1">
      <alignment horizontal="center"/>
      <protection/>
    </xf>
    <xf numFmtId="0" fontId="3" fillId="0" borderId="32" xfId="52" applyFont="1" applyBorder="1" applyAlignment="1">
      <alignment/>
      <protection/>
    </xf>
    <xf numFmtId="0" fontId="3" fillId="0" borderId="25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49" fontId="4" fillId="0" borderId="27" xfId="48" applyNumberForma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POD" xfId="52"/>
    <cellStyle name="Note" xfId="53"/>
    <cellStyle name="Output" xfId="54"/>
    <cellStyle name="Percent" xfId="55"/>
    <cellStyle name="Followed Hyperlink" xfId="56"/>
    <cellStyle name="Style 1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vjesnik.hr" TargetMode="External" /><Relationship Id="rId2" Type="http://schemas.openxmlformats.org/officeDocument/2006/relationships/hyperlink" Target="http://www.tiskara.vjesnik.hr/" TargetMode="External" /><Relationship Id="rId3" Type="http://schemas.openxmlformats.org/officeDocument/2006/relationships/hyperlink" Target="mailto:ra&#269;unovodstvo@vjesn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M23" sqref="M2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5" t="s">
        <v>248</v>
      </c>
      <c r="B1" s="136"/>
      <c r="C1" s="136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6" t="s">
        <v>249</v>
      </c>
      <c r="B2" s="157"/>
      <c r="C2" s="157"/>
      <c r="D2" s="158"/>
      <c r="E2" s="120">
        <v>40544</v>
      </c>
      <c r="F2" s="12"/>
      <c r="G2" s="13" t="s">
        <v>250</v>
      </c>
      <c r="H2" s="120">
        <v>40816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59" t="s">
        <v>317</v>
      </c>
      <c r="B4" s="160"/>
      <c r="C4" s="160"/>
      <c r="D4" s="160"/>
      <c r="E4" s="160"/>
      <c r="F4" s="160"/>
      <c r="G4" s="160"/>
      <c r="H4" s="160"/>
      <c r="I4" s="161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2" t="s">
        <v>251</v>
      </c>
      <c r="B6" s="163"/>
      <c r="C6" s="154" t="s">
        <v>323</v>
      </c>
      <c r="D6" s="155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4" t="s">
        <v>252</v>
      </c>
      <c r="B8" s="165"/>
      <c r="C8" s="154" t="s">
        <v>324</v>
      </c>
      <c r="D8" s="155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1" t="s">
        <v>253</v>
      </c>
      <c r="B10" s="152"/>
      <c r="C10" s="154" t="s">
        <v>325</v>
      </c>
      <c r="D10" s="155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3"/>
      <c r="B11" s="152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2" t="s">
        <v>254</v>
      </c>
      <c r="B12" s="163"/>
      <c r="C12" s="166" t="s">
        <v>326</v>
      </c>
      <c r="D12" s="167"/>
      <c r="E12" s="167"/>
      <c r="F12" s="167"/>
      <c r="G12" s="167"/>
      <c r="H12" s="167"/>
      <c r="I12" s="16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2" t="s">
        <v>255</v>
      </c>
      <c r="B14" s="163"/>
      <c r="C14" s="169">
        <v>10000</v>
      </c>
      <c r="D14" s="170"/>
      <c r="E14" s="16"/>
      <c r="F14" s="171" t="s">
        <v>327</v>
      </c>
      <c r="G14" s="172"/>
      <c r="H14" s="172"/>
      <c r="I14" s="173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2" t="s">
        <v>256</v>
      </c>
      <c r="B16" s="163"/>
      <c r="C16" s="166" t="s">
        <v>328</v>
      </c>
      <c r="D16" s="167"/>
      <c r="E16" s="167"/>
      <c r="F16" s="167"/>
      <c r="G16" s="167"/>
      <c r="H16" s="167"/>
      <c r="I16" s="16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2" t="s">
        <v>257</v>
      </c>
      <c r="B18" s="163"/>
      <c r="C18" s="174" t="s">
        <v>329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2" t="s">
        <v>258</v>
      </c>
      <c r="B20" s="163"/>
      <c r="C20" s="174" t="s">
        <v>330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2" t="s">
        <v>259</v>
      </c>
      <c r="B22" s="163"/>
      <c r="C22" s="121">
        <v>133</v>
      </c>
      <c r="D22" s="171" t="s">
        <v>327</v>
      </c>
      <c r="E22" s="144"/>
      <c r="F22" s="145"/>
      <c r="G22" s="162"/>
      <c r="H22" s="14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2" t="s">
        <v>260</v>
      </c>
      <c r="B24" s="163"/>
      <c r="C24" s="121">
        <v>21</v>
      </c>
      <c r="D24" s="171" t="s">
        <v>331</v>
      </c>
      <c r="E24" s="144"/>
      <c r="F24" s="144"/>
      <c r="G24" s="145"/>
      <c r="H24" s="51" t="s">
        <v>261</v>
      </c>
      <c r="I24" s="122">
        <v>391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62" t="s">
        <v>262</v>
      </c>
      <c r="B26" s="163"/>
      <c r="C26" s="123" t="s">
        <v>332</v>
      </c>
      <c r="D26" s="25"/>
      <c r="E26" s="33"/>
      <c r="F26" s="24"/>
      <c r="G26" s="147" t="s">
        <v>263</v>
      </c>
      <c r="H26" s="163"/>
      <c r="I26" s="124" t="s">
        <v>342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48" t="s">
        <v>264</v>
      </c>
      <c r="B28" s="149"/>
      <c r="C28" s="150"/>
      <c r="D28" s="150"/>
      <c r="E28" s="140" t="s">
        <v>265</v>
      </c>
      <c r="F28" s="141"/>
      <c r="G28" s="141"/>
      <c r="H28" s="142" t="s">
        <v>266</v>
      </c>
      <c r="I28" s="143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39"/>
      <c r="B30" s="131"/>
      <c r="C30" s="131"/>
      <c r="D30" s="132"/>
      <c r="E30" s="139"/>
      <c r="F30" s="131"/>
      <c r="G30" s="131"/>
      <c r="H30" s="154"/>
      <c r="I30" s="155"/>
      <c r="J30" s="10"/>
      <c r="K30" s="10"/>
      <c r="L30" s="10"/>
    </row>
    <row r="31" spans="1:12" ht="12.75">
      <c r="A31" s="94"/>
      <c r="B31" s="22"/>
      <c r="C31" s="21"/>
      <c r="D31" s="133"/>
      <c r="E31" s="133"/>
      <c r="F31" s="133"/>
      <c r="G31" s="134"/>
      <c r="H31" s="16"/>
      <c r="I31" s="101"/>
      <c r="J31" s="10"/>
      <c r="K31" s="10"/>
      <c r="L31" s="10"/>
    </row>
    <row r="32" spans="1:12" ht="12.75">
      <c r="A32" s="139"/>
      <c r="B32" s="131"/>
      <c r="C32" s="131"/>
      <c r="D32" s="132"/>
      <c r="E32" s="139"/>
      <c r="F32" s="131"/>
      <c r="G32" s="131"/>
      <c r="H32" s="154"/>
      <c r="I32" s="155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39"/>
      <c r="B34" s="131"/>
      <c r="C34" s="131"/>
      <c r="D34" s="132"/>
      <c r="E34" s="139"/>
      <c r="F34" s="131"/>
      <c r="G34" s="131"/>
      <c r="H34" s="154"/>
      <c r="I34" s="155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39"/>
      <c r="B36" s="131"/>
      <c r="C36" s="131"/>
      <c r="D36" s="132"/>
      <c r="E36" s="139"/>
      <c r="F36" s="131"/>
      <c r="G36" s="131"/>
      <c r="H36" s="154"/>
      <c r="I36" s="155"/>
      <c r="J36" s="10"/>
      <c r="K36" s="10"/>
      <c r="L36" s="10"/>
    </row>
    <row r="37" spans="1:12" ht="12.75">
      <c r="A37" s="103"/>
      <c r="B37" s="30"/>
      <c r="C37" s="137"/>
      <c r="D37" s="138"/>
      <c r="E37" s="16"/>
      <c r="F37" s="137"/>
      <c r="G37" s="138"/>
      <c r="H37" s="16"/>
      <c r="I37" s="95"/>
      <c r="J37" s="10"/>
      <c r="K37" s="10"/>
      <c r="L37" s="10"/>
    </row>
    <row r="38" spans="1:12" ht="12.75">
      <c r="A38" s="139"/>
      <c r="B38" s="131"/>
      <c r="C38" s="131"/>
      <c r="D38" s="132"/>
      <c r="E38" s="139"/>
      <c r="F38" s="131"/>
      <c r="G38" s="131"/>
      <c r="H38" s="154"/>
      <c r="I38" s="155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39"/>
      <c r="B40" s="131"/>
      <c r="C40" s="131"/>
      <c r="D40" s="132"/>
      <c r="E40" s="139"/>
      <c r="F40" s="131"/>
      <c r="G40" s="131"/>
      <c r="H40" s="154"/>
      <c r="I40" s="155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1" t="s">
        <v>267</v>
      </c>
      <c r="B44" s="181"/>
      <c r="C44" s="154"/>
      <c r="D44" s="155"/>
      <c r="E44" s="26"/>
      <c r="F44" s="171"/>
      <c r="G44" s="131"/>
      <c r="H44" s="131"/>
      <c r="I44" s="132"/>
      <c r="J44" s="10"/>
      <c r="K44" s="10"/>
      <c r="L44" s="10"/>
    </row>
    <row r="45" spans="1:12" ht="12.75">
      <c r="A45" s="103"/>
      <c r="B45" s="30"/>
      <c r="C45" s="137"/>
      <c r="D45" s="138"/>
      <c r="E45" s="16"/>
      <c r="F45" s="137"/>
      <c r="G45" s="128"/>
      <c r="H45" s="35"/>
      <c r="I45" s="107"/>
      <c r="J45" s="10"/>
      <c r="K45" s="10"/>
      <c r="L45" s="10"/>
    </row>
    <row r="46" spans="1:12" ht="12.75">
      <c r="A46" s="151" t="s">
        <v>268</v>
      </c>
      <c r="B46" s="181"/>
      <c r="C46" s="171" t="s">
        <v>333</v>
      </c>
      <c r="D46" s="129"/>
      <c r="E46" s="129"/>
      <c r="F46" s="129"/>
      <c r="G46" s="129"/>
      <c r="H46" s="129"/>
      <c r="I46" s="130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1" t="s">
        <v>270</v>
      </c>
      <c r="B48" s="181"/>
      <c r="C48" s="182" t="s">
        <v>334</v>
      </c>
      <c r="D48" s="183"/>
      <c r="E48" s="184"/>
      <c r="F48" s="16"/>
      <c r="G48" s="51" t="s">
        <v>271</v>
      </c>
      <c r="H48" s="182" t="s">
        <v>335</v>
      </c>
      <c r="I48" s="18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1" t="s">
        <v>257</v>
      </c>
      <c r="B50" s="181"/>
      <c r="C50" s="187" t="s">
        <v>336</v>
      </c>
      <c r="D50" s="183"/>
      <c r="E50" s="183"/>
      <c r="F50" s="183"/>
      <c r="G50" s="183"/>
      <c r="H50" s="183"/>
      <c r="I50" s="18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2" t="s">
        <v>272</v>
      </c>
      <c r="B52" s="163"/>
      <c r="C52" s="182" t="s">
        <v>337</v>
      </c>
      <c r="D52" s="183"/>
      <c r="E52" s="183"/>
      <c r="F52" s="183"/>
      <c r="G52" s="183"/>
      <c r="H52" s="183"/>
      <c r="I52" s="173"/>
      <c r="J52" s="10"/>
      <c r="K52" s="10"/>
      <c r="L52" s="10"/>
    </row>
    <row r="53" spans="1:12" ht="12.75">
      <c r="A53" s="108"/>
      <c r="B53" s="20"/>
      <c r="C53" s="177" t="s">
        <v>273</v>
      </c>
      <c r="D53" s="177"/>
      <c r="E53" s="177"/>
      <c r="F53" s="177"/>
      <c r="G53" s="177"/>
      <c r="H53" s="177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8" t="s">
        <v>274</v>
      </c>
      <c r="C55" s="189"/>
      <c r="D55" s="189"/>
      <c r="E55" s="189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90" t="s">
        <v>306</v>
      </c>
      <c r="C56" s="191"/>
      <c r="D56" s="191"/>
      <c r="E56" s="191"/>
      <c r="F56" s="191"/>
      <c r="G56" s="191"/>
      <c r="H56" s="191"/>
      <c r="I56" s="192"/>
      <c r="J56" s="10"/>
      <c r="K56" s="10"/>
      <c r="L56" s="10"/>
    </row>
    <row r="57" spans="1:12" ht="12.75">
      <c r="A57" s="108"/>
      <c r="B57" s="190" t="s">
        <v>307</v>
      </c>
      <c r="C57" s="191"/>
      <c r="D57" s="191"/>
      <c r="E57" s="191"/>
      <c r="F57" s="191"/>
      <c r="G57" s="191"/>
      <c r="H57" s="191"/>
      <c r="I57" s="110"/>
      <c r="J57" s="10"/>
      <c r="K57" s="10"/>
      <c r="L57" s="10"/>
    </row>
    <row r="58" spans="1:12" ht="12.75">
      <c r="A58" s="108"/>
      <c r="B58" s="190" t="s">
        <v>308</v>
      </c>
      <c r="C58" s="191"/>
      <c r="D58" s="191"/>
      <c r="E58" s="191"/>
      <c r="F58" s="191"/>
      <c r="G58" s="191"/>
      <c r="H58" s="191"/>
      <c r="I58" s="192"/>
      <c r="J58" s="10"/>
      <c r="K58" s="10"/>
      <c r="L58" s="10"/>
    </row>
    <row r="59" spans="1:12" ht="12.75">
      <c r="A59" s="108"/>
      <c r="B59" s="190" t="s">
        <v>309</v>
      </c>
      <c r="C59" s="191"/>
      <c r="D59" s="191"/>
      <c r="E59" s="191"/>
      <c r="F59" s="191"/>
      <c r="G59" s="191"/>
      <c r="H59" s="191"/>
      <c r="I59" s="192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8" t="s">
        <v>277</v>
      </c>
      <c r="H62" s="179"/>
      <c r="I62" s="18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5"/>
      <c r="H63" s="186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vjesnik.hr"/>
    <hyperlink ref="C20" r:id="rId2" display="www.tiskara.vjesnik.hr"/>
    <hyperlink ref="C50" r:id="rId3" display="računovodstvo@vjesn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30" t="s">
        <v>153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31" t="s">
        <v>338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>
      <c r="A3" s="232" t="s">
        <v>339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2.5">
      <c r="A4" s="235" t="s">
        <v>59</v>
      </c>
      <c r="B4" s="236"/>
      <c r="C4" s="236"/>
      <c r="D4" s="236"/>
      <c r="E4" s="236"/>
      <c r="F4" s="236"/>
      <c r="G4" s="236"/>
      <c r="H4" s="237"/>
      <c r="I4" s="58" t="s">
        <v>278</v>
      </c>
      <c r="J4" s="59" t="s">
        <v>319</v>
      </c>
      <c r="K4" s="60" t="s">
        <v>320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57">
        <v>2</v>
      </c>
      <c r="J5" s="56">
        <v>3</v>
      </c>
      <c r="K5" s="56">
        <v>4</v>
      </c>
    </row>
    <row r="6" spans="1:11" ht="12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20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3">
        <f>J9+J16+J26+J35+J39</f>
        <v>110482386</v>
      </c>
      <c r="K8" s="53">
        <f>K9+K16+K26+K35+K39</f>
        <v>95026468</v>
      </c>
    </row>
    <row r="9" spans="1:11" ht="12.75">
      <c r="A9" s="206" t="s">
        <v>205</v>
      </c>
      <c r="B9" s="207"/>
      <c r="C9" s="207"/>
      <c r="D9" s="207"/>
      <c r="E9" s="207"/>
      <c r="F9" s="207"/>
      <c r="G9" s="207"/>
      <c r="H9" s="208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06" t="s">
        <v>112</v>
      </c>
      <c r="B10" s="207"/>
      <c r="C10" s="207"/>
      <c r="D10" s="207"/>
      <c r="E10" s="207"/>
      <c r="F10" s="207"/>
      <c r="G10" s="207"/>
      <c r="H10" s="208"/>
      <c r="I10" s="1">
        <v>4</v>
      </c>
      <c r="J10" s="7"/>
      <c r="K10" s="7"/>
    </row>
    <row r="11" spans="1:11" ht="12.75">
      <c r="A11" s="206" t="s">
        <v>14</v>
      </c>
      <c r="B11" s="207"/>
      <c r="C11" s="207"/>
      <c r="D11" s="207"/>
      <c r="E11" s="207"/>
      <c r="F11" s="207"/>
      <c r="G11" s="207"/>
      <c r="H11" s="208"/>
      <c r="I11" s="1">
        <v>5</v>
      </c>
      <c r="J11" s="7"/>
      <c r="K11" s="7"/>
    </row>
    <row r="12" spans="1:11" ht="12.75">
      <c r="A12" s="206" t="s">
        <v>113</v>
      </c>
      <c r="B12" s="207"/>
      <c r="C12" s="207"/>
      <c r="D12" s="207"/>
      <c r="E12" s="207"/>
      <c r="F12" s="207"/>
      <c r="G12" s="207"/>
      <c r="H12" s="208"/>
      <c r="I12" s="1">
        <v>6</v>
      </c>
      <c r="J12" s="7"/>
      <c r="K12" s="7"/>
    </row>
    <row r="13" spans="1:11" ht="12.75">
      <c r="A13" s="206" t="s">
        <v>208</v>
      </c>
      <c r="B13" s="207"/>
      <c r="C13" s="207"/>
      <c r="D13" s="207"/>
      <c r="E13" s="207"/>
      <c r="F13" s="207"/>
      <c r="G13" s="207"/>
      <c r="H13" s="208"/>
      <c r="I13" s="1">
        <v>7</v>
      </c>
      <c r="J13" s="7"/>
      <c r="K13" s="7"/>
    </row>
    <row r="14" spans="1:11" ht="12.75">
      <c r="A14" s="206" t="s">
        <v>209</v>
      </c>
      <c r="B14" s="207"/>
      <c r="C14" s="207"/>
      <c r="D14" s="207"/>
      <c r="E14" s="207"/>
      <c r="F14" s="207"/>
      <c r="G14" s="207"/>
      <c r="H14" s="208"/>
      <c r="I14" s="1">
        <v>8</v>
      </c>
      <c r="J14" s="7"/>
      <c r="K14" s="7"/>
    </row>
    <row r="15" spans="1:11" ht="12.75">
      <c r="A15" s="206" t="s">
        <v>210</v>
      </c>
      <c r="B15" s="207"/>
      <c r="C15" s="207"/>
      <c r="D15" s="207"/>
      <c r="E15" s="207"/>
      <c r="F15" s="207"/>
      <c r="G15" s="207"/>
      <c r="H15" s="208"/>
      <c r="I15" s="1">
        <v>9</v>
      </c>
      <c r="J15" s="7"/>
      <c r="K15" s="7"/>
    </row>
    <row r="16" spans="1:11" ht="12.75">
      <c r="A16" s="206" t="s">
        <v>206</v>
      </c>
      <c r="B16" s="207"/>
      <c r="C16" s="207"/>
      <c r="D16" s="207"/>
      <c r="E16" s="207"/>
      <c r="F16" s="207"/>
      <c r="G16" s="207"/>
      <c r="H16" s="208"/>
      <c r="I16" s="1">
        <v>10</v>
      </c>
      <c r="J16" s="53">
        <f>SUM(J17:J25)</f>
        <v>109692628</v>
      </c>
      <c r="K16" s="53">
        <f>SUM(K17:K25)</f>
        <v>94281104</v>
      </c>
    </row>
    <row r="17" spans="1:11" ht="12.75">
      <c r="A17" s="206" t="s">
        <v>211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603831</v>
      </c>
      <c r="K17" s="7">
        <v>603831</v>
      </c>
    </row>
    <row r="18" spans="1:11" ht="12.75">
      <c r="A18" s="206" t="s">
        <v>247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59879594</v>
      </c>
      <c r="K18" s="7">
        <v>52527318</v>
      </c>
    </row>
    <row r="19" spans="1:11" ht="12.75">
      <c r="A19" s="206" t="s">
        <v>212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46750008</v>
      </c>
      <c r="K19" s="7">
        <v>39219670</v>
      </c>
    </row>
    <row r="20" spans="1:11" ht="12.75">
      <c r="A20" s="206" t="s">
        <v>27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1358809</v>
      </c>
      <c r="K20" s="7">
        <v>829899</v>
      </c>
    </row>
    <row r="21" spans="1:11" ht="12.75">
      <c r="A21" s="206" t="s">
        <v>28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/>
      <c r="K21" s="7"/>
    </row>
    <row r="22" spans="1:11" ht="12.75">
      <c r="A22" s="206" t="s">
        <v>72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/>
      <c r="K22" s="7"/>
    </row>
    <row r="23" spans="1:11" ht="12.75">
      <c r="A23" s="206" t="s">
        <v>73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/>
      <c r="K23" s="7"/>
    </row>
    <row r="24" spans="1:11" ht="12.75">
      <c r="A24" s="206" t="s">
        <v>74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>
        <v>1100386</v>
      </c>
      <c r="K24" s="7">
        <v>1100386</v>
      </c>
    </row>
    <row r="25" spans="1:11" ht="12.75">
      <c r="A25" s="206" t="s">
        <v>75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/>
      <c r="K25" s="7"/>
    </row>
    <row r="26" spans="1:11" ht="12.75">
      <c r="A26" s="206" t="s">
        <v>190</v>
      </c>
      <c r="B26" s="207"/>
      <c r="C26" s="207"/>
      <c r="D26" s="207"/>
      <c r="E26" s="207"/>
      <c r="F26" s="207"/>
      <c r="G26" s="207"/>
      <c r="H26" s="208"/>
      <c r="I26" s="1">
        <v>20</v>
      </c>
      <c r="J26" s="53">
        <f>SUM(J27:J34)</f>
        <v>767347</v>
      </c>
      <c r="K26" s="53">
        <f>SUM(K27:K34)</f>
        <v>724369</v>
      </c>
    </row>
    <row r="27" spans="1:11" ht="12.75">
      <c r="A27" s="206" t="s">
        <v>76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/>
      <c r="K27" s="7"/>
    </row>
    <row r="28" spans="1:11" ht="12.75">
      <c r="A28" s="206" t="s">
        <v>77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/>
      <c r="K28" s="7"/>
    </row>
    <row r="29" spans="1:11" ht="12.75">
      <c r="A29" s="206" t="s">
        <v>78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>
        <v>213647</v>
      </c>
      <c r="K29" s="7">
        <v>212744</v>
      </c>
    </row>
    <row r="30" spans="1:11" ht="12.75">
      <c r="A30" s="206" t="s">
        <v>83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/>
      <c r="K30" s="7"/>
    </row>
    <row r="31" spans="1:11" ht="12.75">
      <c r="A31" s="206" t="s">
        <v>84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>
        <v>1594</v>
      </c>
      <c r="K31" s="7">
        <v>1594</v>
      </c>
    </row>
    <row r="32" spans="1:11" ht="12.75">
      <c r="A32" s="206" t="s">
        <v>85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>
        <v>552106</v>
      </c>
      <c r="K32" s="7">
        <v>510031</v>
      </c>
    </row>
    <row r="33" spans="1:11" ht="12.75">
      <c r="A33" s="206" t="s">
        <v>79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/>
      <c r="K33" s="7"/>
    </row>
    <row r="34" spans="1:11" ht="12.75">
      <c r="A34" s="206" t="s">
        <v>183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/>
      <c r="K34" s="7"/>
    </row>
    <row r="35" spans="1:11" ht="12.75">
      <c r="A35" s="206" t="s">
        <v>184</v>
      </c>
      <c r="B35" s="207"/>
      <c r="C35" s="207"/>
      <c r="D35" s="207"/>
      <c r="E35" s="207"/>
      <c r="F35" s="207"/>
      <c r="G35" s="207"/>
      <c r="H35" s="208"/>
      <c r="I35" s="1">
        <v>29</v>
      </c>
      <c r="J35" s="53">
        <f>SUM(J36:J38)</f>
        <v>22411</v>
      </c>
      <c r="K35" s="53">
        <f>SUM(K36:K38)</f>
        <v>20995</v>
      </c>
    </row>
    <row r="36" spans="1:11" ht="12.75">
      <c r="A36" s="206" t="s">
        <v>80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/>
      <c r="K36" s="7"/>
    </row>
    <row r="37" spans="1:11" ht="12.75">
      <c r="A37" s="206" t="s">
        <v>81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>
        <v>22411</v>
      </c>
      <c r="K37" s="7">
        <v>20995</v>
      </c>
    </row>
    <row r="38" spans="1:11" ht="12.75">
      <c r="A38" s="206" t="s">
        <v>82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/>
      <c r="K38" s="7"/>
    </row>
    <row r="39" spans="1:11" ht="12.75">
      <c r="A39" s="206" t="s">
        <v>185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/>
      <c r="K39" s="7"/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3">
        <f>J41+J49+J56+J64</f>
        <v>71250193</v>
      </c>
      <c r="K40" s="53">
        <f>K41+K49+K56+K64</f>
        <v>70053875</v>
      </c>
    </row>
    <row r="41" spans="1:11" ht="12.75">
      <c r="A41" s="206" t="s">
        <v>100</v>
      </c>
      <c r="B41" s="207"/>
      <c r="C41" s="207"/>
      <c r="D41" s="207"/>
      <c r="E41" s="207"/>
      <c r="F41" s="207"/>
      <c r="G41" s="207"/>
      <c r="H41" s="208"/>
      <c r="I41" s="1">
        <v>35</v>
      </c>
      <c r="J41" s="53">
        <f>SUM(J42:J48)</f>
        <v>6343261</v>
      </c>
      <c r="K41" s="53">
        <f>SUM(K42:K48)</f>
        <v>6029790</v>
      </c>
    </row>
    <row r="42" spans="1:11" ht="12.75">
      <c r="A42" s="206" t="s">
        <v>117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5642649</v>
      </c>
      <c r="K42" s="7">
        <v>5779243</v>
      </c>
    </row>
    <row r="43" spans="1:11" ht="12.75">
      <c r="A43" s="206" t="s">
        <v>118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>
        <v>456004</v>
      </c>
      <c r="K43" s="7"/>
    </row>
    <row r="44" spans="1:11" ht="12.75">
      <c r="A44" s="206" t="s">
        <v>86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/>
      <c r="K44" s="7"/>
    </row>
    <row r="45" spans="1:11" ht="12.75">
      <c r="A45" s="206" t="s">
        <v>87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/>
      <c r="K45" s="7"/>
    </row>
    <row r="46" spans="1:11" ht="12.75">
      <c r="A46" s="206" t="s">
        <v>88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>
        <v>244608</v>
      </c>
      <c r="K46" s="7">
        <v>250547</v>
      </c>
    </row>
    <row r="47" spans="1:11" ht="12.75">
      <c r="A47" s="206" t="s">
        <v>89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/>
      <c r="K47" s="7"/>
    </row>
    <row r="48" spans="1:11" ht="12.75">
      <c r="A48" s="206" t="s">
        <v>90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/>
      <c r="K48" s="7"/>
    </row>
    <row r="49" spans="1:11" ht="12.75">
      <c r="A49" s="206" t="s">
        <v>101</v>
      </c>
      <c r="B49" s="207"/>
      <c r="C49" s="207"/>
      <c r="D49" s="207"/>
      <c r="E49" s="207"/>
      <c r="F49" s="207"/>
      <c r="G49" s="207"/>
      <c r="H49" s="208"/>
      <c r="I49" s="1">
        <v>43</v>
      </c>
      <c r="J49" s="53">
        <f>SUM(J50:J55)</f>
        <v>43382399</v>
      </c>
      <c r="K49" s="53">
        <f>SUM(K50:K55)</f>
        <v>44411283</v>
      </c>
    </row>
    <row r="50" spans="1:11" ht="12.75">
      <c r="A50" s="206" t="s">
        <v>200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/>
      <c r="K50" s="7"/>
    </row>
    <row r="51" spans="1:11" ht="12.75">
      <c r="A51" s="206" t="s">
        <v>201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42975775</v>
      </c>
      <c r="K51" s="7">
        <v>44152883</v>
      </c>
    </row>
    <row r="52" spans="1:11" ht="12.75">
      <c r="A52" s="206" t="s">
        <v>202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/>
      <c r="K52" s="7"/>
    </row>
    <row r="53" spans="1:11" ht="12.75">
      <c r="A53" s="206" t="s">
        <v>203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19137</v>
      </c>
      <c r="K53" s="7">
        <v>6054</v>
      </c>
    </row>
    <row r="54" spans="1:11" ht="12.75">
      <c r="A54" s="206" t="s">
        <v>10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334752</v>
      </c>
      <c r="K54" s="7">
        <v>252346</v>
      </c>
    </row>
    <row r="55" spans="1:11" ht="12.75">
      <c r="A55" s="206" t="s">
        <v>11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52735</v>
      </c>
      <c r="K55" s="7"/>
    </row>
    <row r="56" spans="1:11" ht="12.75">
      <c r="A56" s="206" t="s">
        <v>102</v>
      </c>
      <c r="B56" s="207"/>
      <c r="C56" s="207"/>
      <c r="D56" s="207"/>
      <c r="E56" s="207"/>
      <c r="F56" s="207"/>
      <c r="G56" s="207"/>
      <c r="H56" s="208"/>
      <c r="I56" s="1">
        <v>50</v>
      </c>
      <c r="J56" s="53">
        <f>SUM(J57:J63)</f>
        <v>19060000</v>
      </c>
      <c r="K56" s="53">
        <f>SUM(K57:K63)</f>
        <v>19550000</v>
      </c>
    </row>
    <row r="57" spans="1:11" ht="12.75">
      <c r="A57" s="206" t="s">
        <v>76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/>
      <c r="K57" s="7"/>
    </row>
    <row r="58" spans="1:11" ht="12.75">
      <c r="A58" s="206" t="s">
        <v>77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/>
      <c r="K58" s="7"/>
    </row>
    <row r="59" spans="1:11" ht="12.75">
      <c r="A59" s="206" t="s">
        <v>242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/>
      <c r="K59" s="7"/>
    </row>
    <row r="60" spans="1:11" ht="12.75">
      <c r="A60" s="206" t="s">
        <v>83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/>
      <c r="K60" s="7"/>
    </row>
    <row r="61" spans="1:11" ht="12.75">
      <c r="A61" s="206" t="s">
        <v>84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/>
      <c r="K61" s="7"/>
    </row>
    <row r="62" spans="1:11" ht="12.75">
      <c r="A62" s="206" t="s">
        <v>85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19060000</v>
      </c>
      <c r="K62" s="7">
        <v>19550000</v>
      </c>
    </row>
    <row r="63" spans="1:11" ht="12.75">
      <c r="A63" s="206" t="s">
        <v>46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/>
      <c r="K63" s="7"/>
    </row>
    <row r="64" spans="1:11" ht="12.75">
      <c r="A64" s="206" t="s">
        <v>207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2464533</v>
      </c>
      <c r="K64" s="7">
        <v>62802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/>
      <c r="K65" s="7"/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3">
        <f>J7+J8+J40+J65</f>
        <v>181732579</v>
      </c>
      <c r="K66" s="53">
        <f>K7+K8+K40+K65</f>
        <v>165080343</v>
      </c>
    </row>
    <row r="67" spans="1:11" ht="12.75">
      <c r="A67" s="221" t="s">
        <v>91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/>
      <c r="K67" s="8"/>
    </row>
    <row r="68" spans="1:11" ht="12.75">
      <c r="A68" s="198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20"/>
      <c r="I69" s="3">
        <v>62</v>
      </c>
      <c r="J69" s="54">
        <f>J70+J71+J72+J78+J79+J82+J85</f>
        <v>77412023</v>
      </c>
      <c r="K69" s="54">
        <f>K70+K71+K72+K78+K79+K82+K85</f>
        <v>37685878</v>
      </c>
    </row>
    <row r="70" spans="1:11" ht="12.75">
      <c r="A70" s="206" t="s">
        <v>141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106168300</v>
      </c>
      <c r="K70" s="7">
        <v>106168300</v>
      </c>
    </row>
    <row r="71" spans="1:11" ht="12.75">
      <c r="A71" s="206" t="s">
        <v>142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/>
      <c r="K71" s="7"/>
    </row>
    <row r="72" spans="1:11" ht="12.75">
      <c r="A72" s="206" t="s">
        <v>143</v>
      </c>
      <c r="B72" s="207"/>
      <c r="C72" s="207"/>
      <c r="D72" s="207"/>
      <c r="E72" s="207"/>
      <c r="F72" s="207"/>
      <c r="G72" s="207"/>
      <c r="H72" s="208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6" t="s">
        <v>144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/>
      <c r="K73" s="7"/>
    </row>
    <row r="74" spans="1:11" ht="12.75">
      <c r="A74" s="206" t="s">
        <v>145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/>
      <c r="K74" s="7"/>
    </row>
    <row r="75" spans="1:11" ht="12.75">
      <c r="A75" s="206" t="s">
        <v>133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/>
      <c r="K75" s="7"/>
    </row>
    <row r="76" spans="1:11" ht="12.75">
      <c r="A76" s="206" t="s">
        <v>134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/>
      <c r="K76" s="7"/>
    </row>
    <row r="77" spans="1:11" ht="12.75">
      <c r="A77" s="206" t="s">
        <v>135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/>
      <c r="K77" s="7"/>
    </row>
    <row r="78" spans="1:11" ht="12.75">
      <c r="A78" s="206" t="s">
        <v>136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/>
      <c r="K78" s="7"/>
    </row>
    <row r="79" spans="1:11" ht="12.75">
      <c r="A79" s="206" t="s">
        <v>238</v>
      </c>
      <c r="B79" s="207"/>
      <c r="C79" s="207"/>
      <c r="D79" s="207"/>
      <c r="E79" s="207"/>
      <c r="F79" s="207"/>
      <c r="G79" s="207"/>
      <c r="H79" s="208"/>
      <c r="I79" s="1">
        <v>72</v>
      </c>
      <c r="J79" s="53">
        <f>J80-J81</f>
        <v>-8773676</v>
      </c>
      <c r="K79" s="53">
        <f>K80-K81</f>
        <v>-42998717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8773676</v>
      </c>
      <c r="K81" s="7">
        <v>42998717</v>
      </c>
    </row>
    <row r="82" spans="1:11" ht="12.75">
      <c r="A82" s="206" t="s">
        <v>239</v>
      </c>
      <c r="B82" s="207"/>
      <c r="C82" s="207"/>
      <c r="D82" s="207"/>
      <c r="E82" s="207"/>
      <c r="F82" s="207"/>
      <c r="G82" s="207"/>
      <c r="H82" s="208"/>
      <c r="I82" s="1">
        <v>75</v>
      </c>
      <c r="J82" s="53">
        <f>J83-J84</f>
        <v>-19982601</v>
      </c>
      <c r="K82" s="53">
        <f>K83-K84</f>
        <v>-25483705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/>
      <c r="K83" s="7"/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19982601</v>
      </c>
      <c r="K84" s="7">
        <v>25483705</v>
      </c>
    </row>
    <row r="85" spans="1:11" ht="12.75">
      <c r="A85" s="206" t="s">
        <v>173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/>
      <c r="K85" s="7"/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3">
        <f>SUM(J87:J89)</f>
        <v>689022</v>
      </c>
      <c r="K86" s="53">
        <f>SUM(K87:K89)</f>
        <v>2745515</v>
      </c>
    </row>
    <row r="87" spans="1:11" ht="12.75">
      <c r="A87" s="206" t="s">
        <v>129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>
        <v>689022</v>
      </c>
      <c r="K87" s="7">
        <v>2745515</v>
      </c>
    </row>
    <row r="88" spans="1:11" ht="12.75">
      <c r="A88" s="206" t="s">
        <v>130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/>
      <c r="K88" s="7"/>
    </row>
    <row r="89" spans="1:11" ht="12.75">
      <c r="A89" s="206" t="s">
        <v>131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/>
      <c r="K89" s="7"/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3">
        <f>SUM(J91:J99)</f>
        <v>52745149</v>
      </c>
      <c r="K90" s="53">
        <f>SUM(K91:K99)</f>
        <v>7812795</v>
      </c>
    </row>
    <row r="91" spans="1:11" ht="12.75">
      <c r="A91" s="206" t="s">
        <v>132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/>
      <c r="K91" s="7"/>
    </row>
    <row r="92" spans="1:11" ht="12.75">
      <c r="A92" s="206" t="s">
        <v>243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/>
      <c r="K92" s="7"/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>
        <v>52730238</v>
      </c>
      <c r="K93" s="7">
        <v>7798848</v>
      </c>
    </row>
    <row r="94" spans="1:11" ht="12.75">
      <c r="A94" s="206" t="s">
        <v>244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/>
      <c r="K94" s="7"/>
    </row>
    <row r="95" spans="1:11" ht="12.75">
      <c r="A95" s="206" t="s">
        <v>245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/>
      <c r="K95" s="7"/>
    </row>
    <row r="96" spans="1:11" ht="12.75">
      <c r="A96" s="206" t="s">
        <v>246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/>
      <c r="K96" s="7"/>
    </row>
    <row r="97" spans="1:11" ht="12.75">
      <c r="A97" s="206" t="s">
        <v>94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/>
      <c r="K97" s="7"/>
    </row>
    <row r="98" spans="1:11" ht="12.75">
      <c r="A98" s="206" t="s">
        <v>92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>
        <v>14911</v>
      </c>
      <c r="K98" s="7">
        <v>13947</v>
      </c>
    </row>
    <row r="99" spans="1:11" ht="12.75">
      <c r="A99" s="206" t="s">
        <v>93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/>
      <c r="K99" s="7"/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3">
        <f>SUM(J101:J112)</f>
        <v>50856778</v>
      </c>
      <c r="K100" s="53">
        <f>SUM(K101:K112)</f>
        <v>116826247</v>
      </c>
    </row>
    <row r="101" spans="1:11" ht="12.75">
      <c r="A101" s="206" t="s">
        <v>132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/>
      <c r="K101" s="7"/>
    </row>
    <row r="102" spans="1:11" ht="12.75">
      <c r="A102" s="206" t="s">
        <v>243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/>
      <c r="K102" s="7"/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>
        <v>851552</v>
      </c>
      <c r="K103" s="7">
        <v>47805953</v>
      </c>
    </row>
    <row r="104" spans="1:11" ht="12.75">
      <c r="A104" s="206" t="s">
        <v>244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>
        <v>1748579</v>
      </c>
      <c r="K104" s="7">
        <v>28242</v>
      </c>
    </row>
    <row r="105" spans="1:11" ht="12.75">
      <c r="A105" s="206" t="s">
        <v>245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37984931</v>
      </c>
      <c r="K105" s="7">
        <v>44018634</v>
      </c>
    </row>
    <row r="106" spans="1:11" ht="12.75">
      <c r="A106" s="206" t="s">
        <v>246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/>
      <c r="K106" s="7"/>
    </row>
    <row r="107" spans="1:11" ht="12.75">
      <c r="A107" s="206" t="s">
        <v>94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/>
      <c r="K107" s="7"/>
    </row>
    <row r="108" spans="1:11" ht="12.75">
      <c r="A108" s="206" t="s">
        <v>95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2498965</v>
      </c>
      <c r="K108" s="7">
        <v>2415017</v>
      </c>
    </row>
    <row r="109" spans="1:11" ht="12.75">
      <c r="A109" s="206" t="s">
        <v>96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7544763</v>
      </c>
      <c r="K109" s="7">
        <v>21448462</v>
      </c>
    </row>
    <row r="110" spans="1:11" ht="12.75">
      <c r="A110" s="206" t="s">
        <v>99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/>
      <c r="K110" s="7"/>
    </row>
    <row r="111" spans="1:11" ht="12.75">
      <c r="A111" s="206" t="s">
        <v>97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/>
      <c r="K111" s="7"/>
    </row>
    <row r="112" spans="1:11" ht="12.75">
      <c r="A112" s="206" t="s">
        <v>98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227988</v>
      </c>
      <c r="K112" s="7">
        <v>1109939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29607</v>
      </c>
      <c r="K113" s="7">
        <v>9908</v>
      </c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3">
        <f>J69+J86+J90+J100+J113</f>
        <v>181732579</v>
      </c>
      <c r="K114" s="53">
        <f>K69+K86+K90+K100+K113</f>
        <v>165080343</v>
      </c>
    </row>
    <row r="115" spans="1:11" ht="12.75">
      <c r="A115" s="195" t="s">
        <v>57</v>
      </c>
      <c r="B115" s="196"/>
      <c r="C115" s="196"/>
      <c r="D115" s="196"/>
      <c r="E115" s="196"/>
      <c r="F115" s="196"/>
      <c r="G115" s="196"/>
      <c r="H115" s="197"/>
      <c r="I115" s="2">
        <v>108</v>
      </c>
      <c r="J115" s="8"/>
      <c r="K115" s="8"/>
    </row>
    <row r="116" spans="1:11" ht="12.75">
      <c r="A116" s="198" t="s">
        <v>310</v>
      </c>
      <c r="B116" s="199"/>
      <c r="C116" s="199"/>
      <c r="D116" s="199"/>
      <c r="E116" s="199"/>
      <c r="F116" s="199"/>
      <c r="G116" s="199"/>
      <c r="H116" s="199"/>
      <c r="I116" s="200"/>
      <c r="J116" s="200"/>
      <c r="K116" s="201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</row>
    <row r="118" spans="1:11" ht="12.75">
      <c r="A118" s="206" t="s">
        <v>8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/>
      <c r="K118" s="7"/>
    </row>
    <row r="119" spans="1:11" ht="12.75">
      <c r="A119" s="212" t="s">
        <v>9</v>
      </c>
      <c r="B119" s="213"/>
      <c r="C119" s="213"/>
      <c r="D119" s="213"/>
      <c r="E119" s="213"/>
      <c r="F119" s="213"/>
      <c r="G119" s="213"/>
      <c r="H119" s="214"/>
      <c r="I119" s="4">
        <v>110</v>
      </c>
      <c r="J119" s="8"/>
      <c r="K119" s="8"/>
    </row>
    <row r="120" spans="1:11" ht="12.75">
      <c r="A120" s="215" t="s">
        <v>311</v>
      </c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</row>
    <row r="121" spans="1:11" ht="12.75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9">
      <selection activeCell="M36" sqref="M3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30" t="s">
        <v>154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 customHeight="1">
      <c r="A2" s="238" t="s">
        <v>340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52" t="s">
        <v>339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3.25">
      <c r="A4" s="253" t="s">
        <v>59</v>
      </c>
      <c r="B4" s="253"/>
      <c r="C4" s="253"/>
      <c r="D4" s="253"/>
      <c r="E4" s="253"/>
      <c r="F4" s="253"/>
      <c r="G4" s="253"/>
      <c r="H4" s="253"/>
      <c r="I4" s="58" t="s">
        <v>279</v>
      </c>
      <c r="J4" s="254" t="s">
        <v>319</v>
      </c>
      <c r="K4" s="254"/>
      <c r="L4" s="254" t="s">
        <v>320</v>
      </c>
      <c r="M4" s="254"/>
    </row>
    <row r="5" spans="1:13" ht="22.5">
      <c r="A5" s="253"/>
      <c r="B5" s="253"/>
      <c r="C5" s="253"/>
      <c r="D5" s="253"/>
      <c r="E5" s="253"/>
      <c r="F5" s="253"/>
      <c r="G5" s="253"/>
      <c r="H5" s="253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4">
        <v>1</v>
      </c>
      <c r="B6" s="254"/>
      <c r="C6" s="254"/>
      <c r="D6" s="254"/>
      <c r="E6" s="254"/>
      <c r="F6" s="254"/>
      <c r="G6" s="254"/>
      <c r="H6" s="254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20"/>
      <c r="I7" s="3">
        <v>111</v>
      </c>
      <c r="J7" s="54">
        <f>SUM(J8:J9)</f>
        <v>104835080</v>
      </c>
      <c r="K7" s="54">
        <f>SUM(K8:K9)</f>
        <v>34404311</v>
      </c>
      <c r="L7" s="54">
        <f>SUM(L8:L9)</f>
        <v>94446954</v>
      </c>
      <c r="M7" s="54">
        <f>SUM(M8:M9)</f>
        <v>31733611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100291661</v>
      </c>
      <c r="K8" s="7">
        <v>32508667</v>
      </c>
      <c r="L8" s="7">
        <v>88662942</v>
      </c>
      <c r="M8" s="7">
        <v>30657101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4543419</v>
      </c>
      <c r="K9" s="7">
        <v>1895644</v>
      </c>
      <c r="L9" s="7">
        <v>5784012</v>
      </c>
      <c r="M9" s="7">
        <v>1076510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3">
        <f>J11+J12+J16+J20+J21+J22+J25+J26</f>
        <v>120949218</v>
      </c>
      <c r="K10" s="53">
        <f>K11+K12+K16+K20+K21+K22+K25+K26</f>
        <v>41471115</v>
      </c>
      <c r="L10" s="53">
        <f>L11+L12+L16+L20+L21+L22+L25+L26</f>
        <v>115244463</v>
      </c>
      <c r="M10" s="53">
        <f>M11+M12+M16+M20+M21+M22+M25+M26</f>
        <v>39208027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>
        <v>-357234</v>
      </c>
      <c r="K11" s="7">
        <v>-16978</v>
      </c>
      <c r="L11" s="7">
        <v>529298</v>
      </c>
      <c r="M11" s="7">
        <v>71714</v>
      </c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3">
        <f>SUM(J13:J15)</f>
        <v>61895923</v>
      </c>
      <c r="K12" s="53">
        <f>SUM(K13:K15)</f>
        <v>21214553</v>
      </c>
      <c r="L12" s="53">
        <f>SUM(L13:L15)</f>
        <v>60165988</v>
      </c>
      <c r="M12" s="53">
        <f>SUM(M13:M15)</f>
        <v>20896544</v>
      </c>
    </row>
    <row r="13" spans="1:13" ht="12.75">
      <c r="A13" s="206" t="s">
        <v>146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48828497</v>
      </c>
      <c r="K13" s="7">
        <v>16706449</v>
      </c>
      <c r="L13" s="7">
        <v>50028138</v>
      </c>
      <c r="M13" s="7">
        <v>17424696</v>
      </c>
    </row>
    <row r="14" spans="1:13" ht="12.75">
      <c r="A14" s="206" t="s">
        <v>147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>
        <v>613710</v>
      </c>
      <c r="K14" s="7">
        <v>188710</v>
      </c>
      <c r="L14" s="7">
        <v>502412</v>
      </c>
      <c r="M14" s="7">
        <v>161128</v>
      </c>
    </row>
    <row r="15" spans="1:13" ht="12.75">
      <c r="A15" s="206" t="s">
        <v>61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12453716</v>
      </c>
      <c r="K15" s="7">
        <v>4319394</v>
      </c>
      <c r="L15" s="7">
        <v>9635438</v>
      </c>
      <c r="M15" s="7">
        <v>3310720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3">
        <f>SUM(J17:J19)</f>
        <v>36187209</v>
      </c>
      <c r="K16" s="53">
        <f>SUM(K17:K19)</f>
        <v>12050769</v>
      </c>
      <c r="L16" s="53">
        <f>SUM(L17:L19)</f>
        <v>33939751</v>
      </c>
      <c r="M16" s="53">
        <f>SUM(M17:M19)</f>
        <v>11287609</v>
      </c>
    </row>
    <row r="17" spans="1:13" ht="12.75">
      <c r="A17" s="206" t="s">
        <v>62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21398559</v>
      </c>
      <c r="K17" s="7">
        <v>7198111</v>
      </c>
      <c r="L17" s="7">
        <v>20301925</v>
      </c>
      <c r="M17" s="7">
        <v>6747277</v>
      </c>
    </row>
    <row r="18" spans="1:13" ht="12.75">
      <c r="A18" s="206" t="s">
        <v>63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9467374</v>
      </c>
      <c r="K18" s="7">
        <v>3079969</v>
      </c>
      <c r="L18" s="7">
        <v>8636589</v>
      </c>
      <c r="M18" s="7">
        <v>2877620</v>
      </c>
    </row>
    <row r="19" spans="1:13" ht="12.75">
      <c r="A19" s="206" t="s">
        <v>64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5321276</v>
      </c>
      <c r="K19" s="7">
        <v>1772689</v>
      </c>
      <c r="L19" s="7">
        <v>5001237</v>
      </c>
      <c r="M19" s="7">
        <v>1662712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12517154</v>
      </c>
      <c r="K20" s="7">
        <v>4037044</v>
      </c>
      <c r="L20" s="7">
        <v>11998344</v>
      </c>
      <c r="M20" s="7">
        <v>3953824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9217253</v>
      </c>
      <c r="K21" s="7">
        <v>3463752</v>
      </c>
      <c r="L21" s="7">
        <v>8564237</v>
      </c>
      <c r="M21" s="7">
        <v>2993757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6" t="s">
        <v>137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/>
      <c r="K23" s="7"/>
      <c r="L23" s="7"/>
      <c r="M23" s="7"/>
    </row>
    <row r="24" spans="1:13" ht="12.75">
      <c r="A24" s="206" t="s">
        <v>138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/>
      <c r="K24" s="7"/>
      <c r="L24" s="7"/>
      <c r="M24" s="7"/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/>
      <c r="K25" s="7"/>
      <c r="L25" s="7"/>
      <c r="M25" s="7"/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1488913</v>
      </c>
      <c r="K26" s="7">
        <v>721975</v>
      </c>
      <c r="L26" s="7">
        <v>46845</v>
      </c>
      <c r="M26" s="7">
        <v>4579</v>
      </c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3">
        <f>SUM(J28:J32)</f>
        <v>755902</v>
      </c>
      <c r="K27" s="53">
        <f>SUM(K28:K32)</f>
        <v>-464751</v>
      </c>
      <c r="L27" s="53">
        <f>SUM(L28:L32)</f>
        <v>789705</v>
      </c>
      <c r="M27" s="53">
        <f>SUM(M28:M32)</f>
        <v>229822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/>
      <c r="K28" s="7"/>
      <c r="L28" s="7"/>
      <c r="M28" s="7"/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755902</v>
      </c>
      <c r="K29" s="7">
        <v>-464751</v>
      </c>
      <c r="L29" s="7">
        <v>789705</v>
      </c>
      <c r="M29" s="7">
        <v>229822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/>
      <c r="K30" s="7"/>
      <c r="L30" s="7"/>
      <c r="M30" s="7"/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7"/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/>
      <c r="K32" s="7"/>
      <c r="L32" s="7"/>
      <c r="M32" s="7"/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3">
        <f>SUM(J34:J37)</f>
        <v>4624365</v>
      </c>
      <c r="K33" s="53">
        <f>SUM(K34:K37)</f>
        <v>1797064</v>
      </c>
      <c r="L33" s="53">
        <f>SUM(L34:L37)</f>
        <v>5475900</v>
      </c>
      <c r="M33" s="53">
        <f>SUM(M34:M37)</f>
        <v>2017167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/>
      <c r="K34" s="7"/>
      <c r="L34" s="7"/>
      <c r="M34" s="7"/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4624365</v>
      </c>
      <c r="K35" s="7">
        <v>1797064</v>
      </c>
      <c r="L35" s="7">
        <v>5475900</v>
      </c>
      <c r="M35" s="7">
        <v>2017167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7"/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/>
      <c r="K37" s="7"/>
      <c r="L37" s="7"/>
      <c r="M37" s="7"/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3">
        <f>J7+J27+J38+J40</f>
        <v>105590982</v>
      </c>
      <c r="K42" s="53">
        <f>K7+K27+K38+K40</f>
        <v>33939560</v>
      </c>
      <c r="L42" s="53">
        <f>L7+L27+L38+L40</f>
        <v>95236659</v>
      </c>
      <c r="M42" s="53">
        <f>M7+M27+M38+M40</f>
        <v>31963433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3">
        <f>J10+J33+J39+J41</f>
        <v>125573583</v>
      </c>
      <c r="K43" s="53">
        <f>K10+K33+K39+K41</f>
        <v>43268179</v>
      </c>
      <c r="L43" s="53">
        <f>L10+L33+L39+L41</f>
        <v>120720363</v>
      </c>
      <c r="M43" s="53">
        <f>M10+M33+M39+M41</f>
        <v>41225194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3">
        <f>J42-J43</f>
        <v>-19982601</v>
      </c>
      <c r="K44" s="53">
        <f>K42-K43</f>
        <v>-9328619</v>
      </c>
      <c r="L44" s="53">
        <f>L42-L43</f>
        <v>-25483704</v>
      </c>
      <c r="M44" s="53">
        <f>M42-M43</f>
        <v>-9261761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19982601</v>
      </c>
      <c r="K46" s="53">
        <f>IF(K43&gt;K42,K43-K42,0)</f>
        <v>9328619</v>
      </c>
      <c r="L46" s="53">
        <f>IF(L43&gt;L42,L43-L42,0)</f>
        <v>25483704</v>
      </c>
      <c r="M46" s="53">
        <f>IF(M43&gt;M42,M43-M42,0)</f>
        <v>9261761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/>
      <c r="K47" s="7"/>
      <c r="L47" s="7"/>
      <c r="M47" s="7"/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3">
        <f>J44-J47</f>
        <v>-19982601</v>
      </c>
      <c r="K48" s="53">
        <f>K44-K47</f>
        <v>-9328619</v>
      </c>
      <c r="L48" s="53">
        <f>L44-L47</f>
        <v>-25483704</v>
      </c>
      <c r="M48" s="53">
        <f>M44-M47</f>
        <v>-9261761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9" t="s">
        <v>220</v>
      </c>
      <c r="B50" s="250"/>
      <c r="C50" s="250"/>
      <c r="D50" s="250"/>
      <c r="E50" s="250"/>
      <c r="F50" s="250"/>
      <c r="G50" s="250"/>
      <c r="H50" s="251"/>
      <c r="I50" s="2">
        <v>154</v>
      </c>
      <c r="J50" s="61">
        <f>IF(J48&lt;0,-J48,0)</f>
        <v>19982601</v>
      </c>
      <c r="K50" s="61">
        <f>IF(K48&lt;0,-K48,0)</f>
        <v>9328619</v>
      </c>
      <c r="L50" s="61">
        <f>IF(L48&lt;0,-L48,0)</f>
        <v>25483704</v>
      </c>
      <c r="M50" s="61">
        <f>IF(M48&lt;0,-M48,0)</f>
        <v>9261761</v>
      </c>
    </row>
    <row r="51" spans="1:13" ht="12.75" customHeight="1">
      <c r="A51" s="198" t="s">
        <v>312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5"/>
      <c r="J52" s="55"/>
      <c r="K52" s="55"/>
      <c r="L52" s="55"/>
      <c r="M52" s="62"/>
    </row>
    <row r="53" spans="1:13" ht="12.75">
      <c r="A53" s="246" t="s">
        <v>234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/>
      <c r="K53" s="7"/>
      <c r="L53" s="7"/>
      <c r="M53" s="7"/>
    </row>
    <row r="54" spans="1:13" ht="12.75">
      <c r="A54" s="246" t="s">
        <v>235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/>
      <c r="K54" s="8"/>
      <c r="L54" s="8"/>
      <c r="M54" s="8"/>
    </row>
    <row r="55" spans="1:13" ht="12.75" customHeight="1">
      <c r="A55" s="198" t="s">
        <v>189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20"/>
      <c r="I56" s="9">
        <v>157</v>
      </c>
      <c r="J56" s="6"/>
      <c r="K56" s="6"/>
      <c r="L56" s="6"/>
      <c r="M56" s="6"/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2" t="s">
        <v>313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4" t="s">
        <v>188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.75">
      <c r="A70" s="246" t="s">
        <v>234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/>
      <c r="K70" s="7"/>
      <c r="L70" s="7"/>
      <c r="M70" s="7"/>
    </row>
    <row r="71" spans="1:13" ht="12.75">
      <c r="A71" s="239" t="s">
        <v>235</v>
      </c>
      <c r="B71" s="240"/>
      <c r="C71" s="240"/>
      <c r="D71" s="240"/>
      <c r="E71" s="240"/>
      <c r="F71" s="240"/>
      <c r="G71" s="240"/>
      <c r="H71" s="241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7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6" t="s">
        <v>279</v>
      </c>
      <c r="J4" s="67" t="s">
        <v>319</v>
      </c>
      <c r="K4" s="67" t="s">
        <v>320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8">
        <v>2</v>
      </c>
      <c r="J5" s="69" t="s">
        <v>283</v>
      </c>
      <c r="K5" s="69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40</v>
      </c>
      <c r="B7" s="207"/>
      <c r="C7" s="207"/>
      <c r="D7" s="207"/>
      <c r="E7" s="207"/>
      <c r="F7" s="207"/>
      <c r="G7" s="207"/>
      <c r="H7" s="207"/>
      <c r="I7" s="1">
        <v>1</v>
      </c>
      <c r="J7" s="5"/>
      <c r="K7" s="7"/>
    </row>
    <row r="8" spans="1:11" ht="12.75">
      <c r="A8" s="206" t="s">
        <v>41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42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43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44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206" t="s">
        <v>51</v>
      </c>
      <c r="B12" s="207"/>
      <c r="C12" s="207"/>
      <c r="D12" s="207"/>
      <c r="E12" s="207"/>
      <c r="F12" s="207"/>
      <c r="G12" s="207"/>
      <c r="H12" s="207"/>
      <c r="I12" s="1">
        <v>6</v>
      </c>
      <c r="J12" s="5"/>
      <c r="K12" s="7"/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64">
        <f>SUM(J7:J12)</f>
        <v>0</v>
      </c>
      <c r="K13" s="53">
        <f>SUM(K7:K12)</f>
        <v>0</v>
      </c>
    </row>
    <row r="14" spans="1:11" ht="12.75">
      <c r="A14" s="206" t="s">
        <v>52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53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54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55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64">
        <f>SUM(J14:J17)</f>
        <v>0</v>
      </c>
      <c r="K18" s="53">
        <f>SUM(K14:K17)</f>
        <v>0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8" t="s">
        <v>159</v>
      </c>
      <c r="B21" s="199"/>
      <c r="C21" s="199"/>
      <c r="D21" s="199"/>
      <c r="E21" s="199"/>
      <c r="F21" s="199"/>
      <c r="G21" s="199"/>
      <c r="H21" s="199"/>
      <c r="I21" s="255"/>
      <c r="J21" s="255"/>
      <c r="K21" s="256"/>
    </row>
    <row r="22" spans="1:11" ht="12.75">
      <c r="A22" s="206" t="s">
        <v>178</v>
      </c>
      <c r="B22" s="207"/>
      <c r="C22" s="207"/>
      <c r="D22" s="207"/>
      <c r="E22" s="207"/>
      <c r="F22" s="207"/>
      <c r="G22" s="207"/>
      <c r="H22" s="207"/>
      <c r="I22" s="1">
        <v>15</v>
      </c>
      <c r="J22" s="5"/>
      <c r="K22" s="7"/>
    </row>
    <row r="23" spans="1:11" ht="12.75">
      <c r="A23" s="206" t="s">
        <v>179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180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181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182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6" t="s">
        <v>115</v>
      </c>
      <c r="B28" s="207"/>
      <c r="C28" s="207"/>
      <c r="D28" s="207"/>
      <c r="E28" s="207"/>
      <c r="F28" s="207"/>
      <c r="G28" s="207"/>
      <c r="H28" s="207"/>
      <c r="I28" s="1">
        <v>21</v>
      </c>
      <c r="J28" s="5"/>
      <c r="K28" s="7"/>
    </row>
    <row r="29" spans="1:11" ht="12.75">
      <c r="A29" s="206" t="s">
        <v>116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16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198" t="s">
        <v>160</v>
      </c>
      <c r="B34" s="199"/>
      <c r="C34" s="199"/>
      <c r="D34" s="199"/>
      <c r="E34" s="199"/>
      <c r="F34" s="199"/>
      <c r="G34" s="199"/>
      <c r="H34" s="199"/>
      <c r="I34" s="255"/>
      <c r="J34" s="255"/>
      <c r="K34" s="256"/>
    </row>
    <row r="35" spans="1:11" ht="12.75">
      <c r="A35" s="206" t="s">
        <v>174</v>
      </c>
      <c r="B35" s="207"/>
      <c r="C35" s="207"/>
      <c r="D35" s="207"/>
      <c r="E35" s="207"/>
      <c r="F35" s="207"/>
      <c r="G35" s="207"/>
      <c r="H35" s="207"/>
      <c r="I35" s="1">
        <v>27</v>
      </c>
      <c r="J35" s="5"/>
      <c r="K35" s="7"/>
    </row>
    <row r="36" spans="1:11" ht="12.75">
      <c r="A36" s="206" t="s">
        <v>29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30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6" t="s">
        <v>31</v>
      </c>
      <c r="B39" s="207"/>
      <c r="C39" s="207"/>
      <c r="D39" s="207"/>
      <c r="E39" s="207"/>
      <c r="F39" s="207"/>
      <c r="G39" s="207"/>
      <c r="H39" s="207"/>
      <c r="I39" s="1">
        <v>31</v>
      </c>
      <c r="J39" s="5"/>
      <c r="K39" s="7"/>
    </row>
    <row r="40" spans="1:11" ht="12.75">
      <c r="A40" s="206" t="s">
        <v>32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33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34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35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6" t="s">
        <v>70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6" t="s">
        <v>71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6" t="s">
        <v>161</v>
      </c>
      <c r="B49" s="207"/>
      <c r="C49" s="207"/>
      <c r="D49" s="207"/>
      <c r="E49" s="207"/>
      <c r="F49" s="207"/>
      <c r="G49" s="207"/>
      <c r="H49" s="207"/>
      <c r="I49" s="1">
        <v>41</v>
      </c>
      <c r="J49" s="5"/>
      <c r="K49" s="7"/>
    </row>
    <row r="50" spans="1:11" ht="12.75">
      <c r="A50" s="206" t="s">
        <v>175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176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12" t="s">
        <v>177</v>
      </c>
      <c r="B52" s="213"/>
      <c r="C52" s="213"/>
      <c r="D52" s="213"/>
      <c r="E52" s="213"/>
      <c r="F52" s="213"/>
      <c r="G52" s="213"/>
      <c r="H52" s="213"/>
      <c r="I52" s="4">
        <v>44</v>
      </c>
      <c r="J52" s="65">
        <f>J49+J50-J51</f>
        <v>0</v>
      </c>
      <c r="K52" s="61">
        <f>K49+K50-K51</f>
        <v>0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9">
      <selection activeCell="K12" sqref="K12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6384" width="9.140625" style="52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70" t="s">
        <v>341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9" t="s">
        <v>339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23.25">
      <c r="A4" s="263" t="s">
        <v>59</v>
      </c>
      <c r="B4" s="263"/>
      <c r="C4" s="263"/>
      <c r="D4" s="263"/>
      <c r="E4" s="263"/>
      <c r="F4" s="263"/>
      <c r="G4" s="263"/>
      <c r="H4" s="263"/>
      <c r="I4" s="66" t="s">
        <v>279</v>
      </c>
      <c r="J4" s="67" t="s">
        <v>319</v>
      </c>
      <c r="K4" s="67" t="s">
        <v>320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72">
        <v>2</v>
      </c>
      <c r="J5" s="73" t="s">
        <v>283</v>
      </c>
      <c r="K5" s="73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199</v>
      </c>
      <c r="B7" s="207"/>
      <c r="C7" s="207"/>
      <c r="D7" s="207"/>
      <c r="E7" s="207"/>
      <c r="F7" s="207"/>
      <c r="G7" s="207"/>
      <c r="H7" s="207"/>
      <c r="I7" s="1">
        <v>1</v>
      </c>
      <c r="J7" s="5">
        <v>105018112</v>
      </c>
      <c r="K7" s="7">
        <v>69480940</v>
      </c>
    </row>
    <row r="8" spans="1:11" ht="12.75">
      <c r="A8" s="206" t="s">
        <v>119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120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121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122</v>
      </c>
      <c r="B11" s="207"/>
      <c r="C11" s="207"/>
      <c r="D11" s="207"/>
      <c r="E11" s="207"/>
      <c r="F11" s="207"/>
      <c r="G11" s="207"/>
      <c r="H11" s="207"/>
      <c r="I11" s="1">
        <v>5</v>
      </c>
      <c r="J11" s="5">
        <v>1987398</v>
      </c>
      <c r="K11" s="7">
        <v>1414100</v>
      </c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4">
        <f>SUM(J7:J11)</f>
        <v>107005510</v>
      </c>
      <c r="K12" s="53">
        <f>SUM(K7:K11)</f>
        <v>70895040</v>
      </c>
    </row>
    <row r="13" spans="1:11" ht="12.75">
      <c r="A13" s="206" t="s">
        <v>123</v>
      </c>
      <c r="B13" s="207"/>
      <c r="C13" s="207"/>
      <c r="D13" s="207"/>
      <c r="E13" s="207"/>
      <c r="F13" s="207"/>
      <c r="G13" s="207"/>
      <c r="H13" s="207"/>
      <c r="I13" s="1">
        <v>7</v>
      </c>
      <c r="J13" s="5">
        <v>43812526</v>
      </c>
      <c r="K13" s="7">
        <v>39001141</v>
      </c>
    </row>
    <row r="14" spans="1:11" ht="12.75">
      <c r="A14" s="206" t="s">
        <v>124</v>
      </c>
      <c r="B14" s="207"/>
      <c r="C14" s="207"/>
      <c r="D14" s="207"/>
      <c r="E14" s="207"/>
      <c r="F14" s="207"/>
      <c r="G14" s="207"/>
      <c r="H14" s="207"/>
      <c r="I14" s="1">
        <v>8</v>
      </c>
      <c r="J14" s="5">
        <v>30483850</v>
      </c>
      <c r="K14" s="7">
        <v>24123150</v>
      </c>
    </row>
    <row r="15" spans="1:11" ht="12.75">
      <c r="A15" s="206" t="s">
        <v>125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126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>
        <v>3842526</v>
      </c>
      <c r="K16" s="7">
        <v>1161716</v>
      </c>
    </row>
    <row r="17" spans="1:11" ht="12.75">
      <c r="A17" s="206" t="s">
        <v>127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>
        <v>3852924</v>
      </c>
      <c r="K17" s="7">
        <v>1478840</v>
      </c>
    </row>
    <row r="18" spans="1:11" ht="12.75">
      <c r="A18" s="206" t="s">
        <v>128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">
        <v>15937797</v>
      </c>
      <c r="K18" s="7">
        <v>11812458</v>
      </c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4">
        <f>SUM(J13:J18)</f>
        <v>97929623</v>
      </c>
      <c r="K19" s="53">
        <f>SUM(K13:K18)</f>
        <v>77577305</v>
      </c>
    </row>
    <row r="20" spans="1:11" ht="12.75">
      <c r="A20" s="209" t="s">
        <v>108</v>
      </c>
      <c r="B20" s="266"/>
      <c r="C20" s="266"/>
      <c r="D20" s="266"/>
      <c r="E20" s="266"/>
      <c r="F20" s="266"/>
      <c r="G20" s="266"/>
      <c r="H20" s="267"/>
      <c r="I20" s="1">
        <v>14</v>
      </c>
      <c r="J20" s="64">
        <f>IF(J12&gt;J19,J12-J19,0)</f>
        <v>9075887</v>
      </c>
      <c r="K20" s="53">
        <f>IF(K12&gt;K19,K12-K19,0)</f>
        <v>0</v>
      </c>
    </row>
    <row r="21" spans="1:11" ht="12.75">
      <c r="A21" s="221" t="s">
        <v>109</v>
      </c>
      <c r="B21" s="264"/>
      <c r="C21" s="264"/>
      <c r="D21" s="264"/>
      <c r="E21" s="264"/>
      <c r="F21" s="264"/>
      <c r="G21" s="264"/>
      <c r="H21" s="265"/>
      <c r="I21" s="1">
        <v>15</v>
      </c>
      <c r="J21" s="64">
        <f>IF(J19&gt;J12,J19-J12,0)</f>
        <v>0</v>
      </c>
      <c r="K21" s="53">
        <f>IF(K19&gt;K12,K19-K12,0)</f>
        <v>6682265</v>
      </c>
    </row>
    <row r="22" spans="1:11" ht="12.75">
      <c r="A22" s="198" t="s">
        <v>159</v>
      </c>
      <c r="B22" s="199"/>
      <c r="C22" s="199"/>
      <c r="D22" s="199"/>
      <c r="E22" s="199"/>
      <c r="F22" s="199"/>
      <c r="G22" s="199"/>
      <c r="H22" s="199"/>
      <c r="I22" s="255"/>
      <c r="J22" s="255"/>
      <c r="K22" s="256"/>
    </row>
    <row r="23" spans="1:11" ht="12.75">
      <c r="A23" s="206" t="s">
        <v>165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166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321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322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6" t="s">
        <v>167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>
        <v>9953446</v>
      </c>
      <c r="K29" s="7">
        <v>139954</v>
      </c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4">
        <f>SUM(J29:J31)</f>
        <v>9953446</v>
      </c>
      <c r="K32" s="53">
        <f>SUM(K29:K31)</f>
        <v>139954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4">
        <f>IF(J32&gt;J28,J32-J28,0)</f>
        <v>9953446</v>
      </c>
      <c r="K34" s="53">
        <f>IF(K32&gt;K28,K32-K28,0)</f>
        <v>139954</v>
      </c>
    </row>
    <row r="35" spans="1:11" ht="12.75">
      <c r="A35" s="198" t="s">
        <v>160</v>
      </c>
      <c r="B35" s="199"/>
      <c r="C35" s="199"/>
      <c r="D35" s="199"/>
      <c r="E35" s="199"/>
      <c r="F35" s="199"/>
      <c r="G35" s="199"/>
      <c r="H35" s="199"/>
      <c r="I35" s="255">
        <v>0</v>
      </c>
      <c r="J35" s="255"/>
      <c r="K35" s="256"/>
    </row>
    <row r="36" spans="1:11" ht="12.75">
      <c r="A36" s="206" t="s">
        <v>174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29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>
        <v>1850000</v>
      </c>
      <c r="K37" s="7">
        <v>10000000</v>
      </c>
    </row>
    <row r="38" spans="1:11" ht="12.75">
      <c r="A38" s="206" t="s">
        <v>30</v>
      </c>
      <c r="B38" s="207"/>
      <c r="C38" s="207"/>
      <c r="D38" s="207"/>
      <c r="E38" s="207"/>
      <c r="F38" s="207"/>
      <c r="G38" s="207"/>
      <c r="H38" s="207"/>
      <c r="I38" s="1">
        <v>30</v>
      </c>
      <c r="J38" s="5">
        <v>32685</v>
      </c>
      <c r="K38" s="7">
        <v>33719</v>
      </c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4">
        <f>SUM(J36:J38)</f>
        <v>1882685</v>
      </c>
      <c r="K39" s="53">
        <f>SUM(K36:K38)</f>
        <v>10033719</v>
      </c>
    </row>
    <row r="40" spans="1:11" ht="12.75">
      <c r="A40" s="206" t="s">
        <v>31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>
        <v>1546396</v>
      </c>
      <c r="K40" s="7">
        <v>3413901</v>
      </c>
    </row>
    <row r="41" spans="1:11" ht="12.75">
      <c r="A41" s="206" t="s">
        <v>32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33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34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6" t="s">
        <v>35</v>
      </c>
      <c r="B44" s="207"/>
      <c r="C44" s="207"/>
      <c r="D44" s="207"/>
      <c r="E44" s="207"/>
      <c r="F44" s="207"/>
      <c r="G44" s="207"/>
      <c r="H44" s="207"/>
      <c r="I44" s="1">
        <v>36</v>
      </c>
      <c r="J44" s="5">
        <v>60000</v>
      </c>
      <c r="K44" s="7">
        <v>360000</v>
      </c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4">
        <f>SUM(J40:J44)</f>
        <v>1606396</v>
      </c>
      <c r="K45" s="53">
        <f>SUM(K40:K44)</f>
        <v>3773901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4">
        <f>IF(J39&gt;J45,J39-J45,0)</f>
        <v>276289</v>
      </c>
      <c r="K46" s="53">
        <f>IF(K39&gt;K45,K39-K45,0)</f>
        <v>6259818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4">
        <f>IF(J21-J20+J34-J33+J47-J46&gt;0,J21-J20+J34-J33+J47-J46,0)</f>
        <v>601270</v>
      </c>
      <c r="K49" s="53">
        <f>IF(K21-K20+K34-K33+K47-K46&gt;0,K21-K20+K34-K33+K47-K46,0)</f>
        <v>562401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>
        <v>3065803</v>
      </c>
      <c r="K50" s="7">
        <v>625204</v>
      </c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>
        <f>K49</f>
        <v>562401</v>
      </c>
    </row>
    <row r="53" spans="1:11" ht="12.75">
      <c r="A53" s="221" t="s">
        <v>177</v>
      </c>
      <c r="B53" s="222"/>
      <c r="C53" s="222"/>
      <c r="D53" s="222"/>
      <c r="E53" s="222"/>
      <c r="F53" s="222"/>
      <c r="G53" s="222"/>
      <c r="H53" s="222"/>
      <c r="I53" s="4">
        <v>45</v>
      </c>
      <c r="J53" s="65">
        <f>J50-J49</f>
        <v>2464533</v>
      </c>
      <c r="K53" s="61">
        <f>K50+K51-K52</f>
        <v>62803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M15" sqref="M15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6" t="s">
        <v>281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75"/>
    </row>
    <row r="2" spans="1:12" ht="15.75">
      <c r="A2" s="42"/>
      <c r="B2" s="74"/>
      <c r="C2" s="271" t="s">
        <v>282</v>
      </c>
      <c r="D2" s="271"/>
      <c r="E2" s="77">
        <v>40544</v>
      </c>
      <c r="F2" s="43" t="s">
        <v>250</v>
      </c>
      <c r="G2" s="272">
        <v>40816</v>
      </c>
      <c r="H2" s="273"/>
      <c r="I2" s="74"/>
      <c r="J2" s="74"/>
      <c r="K2" s="74"/>
      <c r="L2" s="78"/>
    </row>
    <row r="3" spans="1:11" ht="23.25">
      <c r="A3" s="274" t="s">
        <v>59</v>
      </c>
      <c r="B3" s="274"/>
      <c r="C3" s="274"/>
      <c r="D3" s="274"/>
      <c r="E3" s="274"/>
      <c r="F3" s="274"/>
      <c r="G3" s="274"/>
      <c r="H3" s="274"/>
      <c r="I3" s="81" t="s">
        <v>305</v>
      </c>
      <c r="J3" s="82" t="s">
        <v>150</v>
      </c>
      <c r="K3" s="82" t="s">
        <v>151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106168300</v>
      </c>
      <c r="K5" s="45">
        <v>106168300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/>
      <c r="K7" s="46"/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-8773676</v>
      </c>
      <c r="K8" s="46">
        <v>-42998717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-19982601</v>
      </c>
      <c r="K9" s="46">
        <v>-25483705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77412023</v>
      </c>
      <c r="K14" s="79">
        <f>SUM(K5:K13)</f>
        <v>37685878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80" t="s">
        <v>302</v>
      </c>
      <c r="B23" s="281"/>
      <c r="C23" s="281"/>
      <c r="D23" s="281"/>
      <c r="E23" s="281"/>
      <c r="F23" s="281"/>
      <c r="G23" s="281"/>
      <c r="H23" s="281"/>
      <c r="I23" s="47">
        <v>18</v>
      </c>
      <c r="J23" s="45"/>
      <c r="K23" s="45"/>
    </row>
    <row r="24" spans="1:11" ht="17.25" customHeight="1">
      <c r="A24" s="282" t="s">
        <v>303</v>
      </c>
      <c r="B24" s="283"/>
      <c r="C24" s="283"/>
      <c r="D24" s="283"/>
      <c r="E24" s="283"/>
      <c r="F24" s="283"/>
      <c r="G24" s="283"/>
      <c r="H24" s="283"/>
      <c r="I24" s="48">
        <v>19</v>
      </c>
      <c r="J24" s="80"/>
      <c r="K24" s="80"/>
    </row>
    <row r="25" spans="1:11" ht="30" customHeight="1">
      <c r="A25" s="284" t="s">
        <v>304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2" t="s">
        <v>280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3" t="s">
        <v>316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rasmis</cp:lastModifiedBy>
  <cp:lastPrinted>2011-03-28T11:17:39Z</cp:lastPrinted>
  <dcterms:created xsi:type="dcterms:W3CDTF">2008-10-17T11:51:54Z</dcterms:created>
  <dcterms:modified xsi:type="dcterms:W3CDTF">2011-10-31T08:31:31Z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