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<sst xmlns="http://schemas.openxmlformats.org/spreadsheetml/2006/main" count="394" uniqueCount="342">
  <si>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</si>
  <si>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</si>
  <si>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</si>
  <si>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</si>
  <si>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</si>
  <si>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</si>
  <si>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</si>
  <si>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</si>
  <si>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</si>
  <si>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</si>
  <si>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</si>
  <si>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</si>
  <si>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</si>
  <si>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</si>
  <si>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</si>
  <si>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</si>
  <si>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</si>
  <si>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</si>
  <si>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</si>
  <si>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</si>
  <si>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</si>
  <si>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</si>
  <si>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</si>
  <si>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</si>
  <si>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</si>
  <si>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</si>
  <si>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</si>
  <si>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</si>
  <si>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</si>
  <si>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</si>
  <si>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</si>
  <si>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</si>
  <si>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</si>
  <si>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</si>
  <si>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</si>
  <si>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</si>
  <si>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</si>
  <si>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</si>
  <si>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</si>
  <si>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</si>
  <si>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</si>
  <si>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</si>
  <si>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</si>
  <si>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</si>
  <si>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</si>
  <si>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</si>
  <si>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</si>
  <si>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</si>
  <si>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</si>
  <si>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</si>
  <si>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</si>
  <si>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</si>
  <si>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</si>
  <si>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</si>
  <si>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</si>
  <si>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</si>
  <si>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</si>
  <si>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</si>
  <si>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</si>
  <si>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</si>
  <si>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</si>
  <si>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</si>
  <si>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</si>
  <si>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</si>
  <si>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</si>
  <si>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</si>
  <si>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</si>
  <si>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</si>
  <si>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</si>
  <si>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</si>
  <si>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</si>
  <si>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</si>
  <si>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</si>
  <si>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</si>
  <si>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</si>
  <si>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</si>
  <si>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</si>
  <si>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</si>
  <si>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</si>
  <si>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</si>
  <si>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</si>
  <si>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</si>
  <si>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</si>
  <si>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</si>
  <si>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</si>
  <si>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</si>
  <si>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</si>
  <si>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</si>
  <si>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</si>
  <si>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</si>
  <si>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</si>
  <si>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</si>
  <si>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</si>
  <si>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</si>
  <si>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</si>
  <si>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</si>
  <si>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</si>
  <si>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</si>
  <si>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</si>
  <si>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</si>
  <si>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</si>
  <si>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</si>
  <si>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</si>
  <si>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</si>
  <si>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</si>
  <si>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</si>
  <si>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</si>
  <si>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</si>
  <si>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</si>
  <si>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</si>
  <si>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</si>
  <si>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</si>
  <si>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</si>
  <si>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</si>
  <si>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</si>
  <si>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</si>
  <si>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</si>
  <si>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</si>
  <si>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</si>
  <si>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</si>
  <si>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</si>
  <si>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</si>
  <si>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</si>
  <si>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</si>
  <si>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</si>
  <si>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</si>
  <si>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</si>
  <si>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</si>
  <si>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</si>
  <si>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</si>
  <si>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</si>
  <si>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</si>
  <si>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</si>
  <si>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</si>
  <si>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</si>
  <si>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</si>
  <si>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</si>
  <si>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</si>
  <si>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</si>
  <si>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</si>
  <si>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</si>
  <si>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</si>
  <si>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</si>
  <si>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</si>
  <si>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</si>
  <si>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</si>
  <si>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</si>
  <si>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</si>
  <si>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</si>
  <si>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</si>
  <si>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</si>
  <si>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</si>
  <si>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</si>
  <si>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</si>
  <si>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</si>
  <si>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</si>
  <si>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</si>
  <si>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</si>
  <si>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</si>
  <si>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</si>
  <si>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</si>
  <si>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</si>
  <si>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</si>
  <si>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</si>
  <si>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</si>
  <si>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</si>
  <si>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</si>
  <si>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</si>
  <si>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</si>
  <si>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</si>
  <si>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</si>
  <si>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</si>
  <si>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</si>
  <si>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</si>
  <si>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</si>
  <si>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</si>
  <si>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</si>
  <si>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</si>
  <si>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</si>
  <si>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</si>
  <si>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</si>
  <si>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</si>
  <si>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</si>
  <si>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</si>
  <si>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</si>
  <si>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</si>
  <si>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</si>
  <si>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</si>
  <si>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</si>
  <si>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</si>
  <si>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</si>
  <si>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</si>
  <si>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</si>
  <si>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</si>
  <si>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</si>
  <si>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</si>
  <si>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</si>
  <si>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</si>
  <si>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</si>
  <si>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</si>
  <si>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</si>
  <si>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</si>
  <si>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</si>
  <si>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</si>
  <si>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</si>
  <si>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</si>
  <si>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</si>
  <si>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</si>
  <si>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</si>
  <si>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</si>
  <si>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</si>
  <si>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</si>
  <si>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</si>
  <si>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</si>
  <si>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</si>
  <si>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</si>
  <si>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</si>
  <si>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</si>
  <si>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</si>
  <si>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</si>
  <si>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</si>
  <si>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</si>
  <si>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</si>
  <si>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</si>
  <si>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</si>
  <si>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</si>
  <si>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</si>
  <si>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</si>
  <si>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</si>
  <si>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</si>
  <si>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</si>
  <si>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</si>
  <si>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</si>
  <si>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</si>
  <si>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</si>
  <si>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</si>
  <si>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</si>
  <si>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</si>
  <si>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</si>
  <si>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</si>
  <si>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</si>
  <si>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</si>
  <si>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</si>
  <si>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</si>
  <si>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</si>
  <si>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</si>
  <si>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</si>
  <si>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</si>
  <si>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</si>
  <si>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</si>
  <si>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</si>
  <si>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</si>
  <si>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</si>
  <si>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</si>
  <si>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</si>
  <si>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</si>
  <si>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</si>
  <si>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</si>
  <si>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</si>
  <si>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</si>
  <si>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</si>
  <si>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</si>
  <si>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</si>
  <si>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</si>
  <si>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</si>
  <si>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</si>
  <si>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</si>
  <si>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</si>
  <si>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</si>
  <si>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</si>
  <si>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</si>
  <si>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</si>
  <si>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</si>
  <si>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</si>
  <si>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</si>
  <si>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</si>
  <si>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</si>
  <si>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</si>
  <si>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</si>
  <si>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</si>
  <si>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</si>
  <si>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</si>
  <si>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</si>
  <si>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</si>
  <si>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</si>
  <si>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</si>
  <si>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</si>
  <si>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</si>
  <si>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</si>
  <si>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</si>
  <si>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</si>
  <si>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</si>
  <si>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</si>
  <si>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</si>
  <si>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</si>
  <si>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</si>
  <si>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</si>
  <si>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</si>
  <si>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</si>
  <si>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</si>
  <si>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</si>
  <si>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</si>
  <si>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</si>
  <si>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</si>
  <si>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</si>
  <si>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</si>
  <si>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</si>
  <si>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</si>
  <si>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</si>
  <si>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</si>
  <si>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</si>
  <si>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</si>
  <si>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</si>
  <si>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</si>
  <si>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</si>
  <si>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</si>
  <si>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</si>
  <si>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</si>
  <si>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</si>
  <si>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</si>
  <si>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</si>
  <si>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</si>
  <si>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03040062</t>
  </si>
  <si>
    <t>060014618</t>
  </si>
  <si>
    <t>55505367731</t>
  </si>
  <si>
    <t>VIS d.d</t>
  </si>
  <si>
    <t>Vis</t>
  </si>
  <si>
    <t>Šetalište Apolonija Zanelle 5</t>
  </si>
  <si>
    <t>vis@st.t-com.hr</t>
  </si>
  <si>
    <t>www.hotelsvis.com</t>
  </si>
  <si>
    <t>SPLITSKO-DALMATINSKA</t>
  </si>
  <si>
    <t>VIS</t>
  </si>
  <si>
    <t>5510</t>
  </si>
  <si>
    <t>Gelo Filip</t>
  </si>
  <si>
    <t>stanje na dan 31.3.2012.</t>
  </si>
  <si>
    <t>Obveznik:  VIS d.d.</t>
  </si>
  <si>
    <t>u razdoblju 1.1.2012. do 31.3.2012.</t>
  </si>
  <si>
    <t>Obveznik: Vis d.d., Vis</t>
  </si>
  <si>
    <t>Obveznik:  VIS d.d., Vis</t>
  </si>
  <si>
    <t>01.01.2012.</t>
  </si>
  <si>
    <t>NE</t>
  </si>
  <si>
    <t>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</si>
</sst>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0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s@st.t-com.hr" TargetMode="External" /><Relationship Id="rId2" Type="http://schemas.openxmlformats.org/officeDocument/2006/relationships/hyperlink" Target="http://www.hotelsvis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5.0039062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339</v>
      </c>
      <c r="F2" s="12"/>
      <c r="G2" s="13" t="s">
        <v>250</v>
      </c>
      <c r="H2" s="120" t="s">
        <v>341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48" t="s">
        <v>322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48" t="s">
        <v>323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48" t="s">
        <v>324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0" t="s">
        <v>325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21480</v>
      </c>
      <c r="D14" s="179"/>
      <c r="E14" s="16"/>
      <c r="F14" s="150" t="s">
        <v>326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0" t="s">
        <v>327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329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492</v>
      </c>
      <c r="D22" s="150" t="s">
        <v>331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17</v>
      </c>
      <c r="D24" s="150" t="s">
        <v>330</v>
      </c>
      <c r="E24" s="163"/>
      <c r="F24" s="163"/>
      <c r="G24" s="164"/>
      <c r="H24" s="51" t="s">
        <v>261</v>
      </c>
      <c r="I24" s="122">
        <v>26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340</v>
      </c>
      <c r="D26" s="25"/>
      <c r="E26" s="33"/>
      <c r="F26" s="24"/>
      <c r="G26" s="165" t="s">
        <v>263</v>
      </c>
      <c r="H26" s="136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/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1"/>
      <c r="C30" s="151"/>
      <c r="D30" s="152"/>
      <c r="E30" s="160"/>
      <c r="F30" s="151"/>
      <c r="G30" s="151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266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267</v>
      </c>
      <c r="B46" s="131"/>
      <c r="C46" s="150"/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269</v>
      </c>
      <c r="B48" s="131"/>
      <c r="C48" s="137"/>
      <c r="D48" s="133"/>
      <c r="E48" s="134"/>
      <c r="F48" s="16"/>
      <c r="G48" s="51" t="s">
        <v>270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/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271</v>
      </c>
      <c r="B52" s="136"/>
      <c r="C52" s="137" t="s">
        <v>333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4" t="s">
        <v>272</v>
      </c>
      <c r="D53" s="144"/>
      <c r="E53" s="144"/>
      <c r="F53" s="144"/>
      <c r="G53" s="144"/>
      <c r="H53" s="14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273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306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45" t="s">
        <v>276</v>
      </c>
      <c r="H62" s="146"/>
      <c r="I62" s="14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s@st.t-com.hr"/>
    <hyperlink ref="C20" r:id="rId2" display="www.hotelsvis.com"/>
  </hyperlinks>
  <printOptions/>
  <pageMargins left="0.1968503937007874" right="0.31496062992125984" top="0.5511811023622047" bottom="0.984251968503937" header="0.5118110236220472" footer="0.5118110236220472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3" sqref="A23:H23"/>
    </sheetView>
  </sheetViews>
  <sheetFormatPr defaultColWidth="9.140625" defaultRowHeight="12.75"/>
  <cols>
    <col min="1" max="7" width="9.140625" style="52" customWidth="1"/>
    <col min="8" max="8" width="8.140625" style="52" customWidth="1"/>
    <col min="9" max="9" width="9.140625" style="52" customWidth="1"/>
    <col min="10" max="10" width="9.85156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277</v>
      </c>
      <c r="J4" s="59" t="s">
        <v>318</v>
      </c>
      <c r="K4" s="60" t="s">
        <v>319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79798327</v>
      </c>
      <c r="K8" s="53">
        <f>K9+K16+K26+K35+K39</f>
        <v>79512194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0</v>
      </c>
      <c r="K11" s="7">
        <v>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0</v>
      </c>
      <c r="K14" s="7">
        <v>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79798327</v>
      </c>
      <c r="K16" s="53">
        <f>SUM(K17:K25)</f>
        <v>79512194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26988817</v>
      </c>
      <c r="K17" s="7">
        <v>26988817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52659583</v>
      </c>
      <c r="K18" s="7">
        <v>52373450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149927</v>
      </c>
      <c r="K19" s="7">
        <v>149927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0</v>
      </c>
      <c r="K20" s="7">
        <v>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0</v>
      </c>
      <c r="K23" s="7">
        <v>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0</v>
      </c>
      <c r="K25" s="7">
        <v>0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0</v>
      </c>
      <c r="K27" s="7">
        <v>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0</v>
      </c>
      <c r="K29" s="7">
        <v>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0</v>
      </c>
      <c r="K31" s="7">
        <v>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0</v>
      </c>
      <c r="K32" s="7">
        <v>0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0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3263520</v>
      </c>
      <c r="K40" s="53">
        <f>K41+K49+K56+K64</f>
        <v>3146626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238208</v>
      </c>
      <c r="K41" s="53">
        <f>SUM(K42:K48)</f>
        <v>193215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223938</v>
      </c>
      <c r="K42" s="7">
        <v>178945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0</v>
      </c>
      <c r="K43" s="7">
        <v>0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0</v>
      </c>
      <c r="K44" s="7">
        <v>0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0</v>
      </c>
      <c r="K45" s="7">
        <v>0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14270</v>
      </c>
      <c r="K46" s="7">
        <v>14270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2689687</v>
      </c>
      <c r="K49" s="53">
        <f>SUM(K50:K55)</f>
        <v>2865836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0</v>
      </c>
      <c r="K50" s="7">
        <v>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1702392</v>
      </c>
      <c r="K51" s="7">
        <v>1729866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55335</v>
      </c>
      <c r="K53" s="7">
        <v>55335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744362</v>
      </c>
      <c r="K54" s="7">
        <v>744572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187598</v>
      </c>
      <c r="K55" s="7">
        <v>336063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0</v>
      </c>
      <c r="K58" s="7">
        <v>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0</v>
      </c>
      <c r="K61" s="7">
        <v>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0</v>
      </c>
      <c r="K62" s="7">
        <v>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335625</v>
      </c>
      <c r="K64" s="7">
        <v>87575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0</v>
      </c>
      <c r="K65" s="7"/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83061847</v>
      </c>
      <c r="K66" s="53">
        <f>K7+K8+K40+K65</f>
        <v>82658820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-2377397</v>
      </c>
      <c r="K69" s="54">
        <f>K70+K71+K72+K78+K79+K82+K85</f>
        <v>-4627399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51783900</v>
      </c>
      <c r="K70" s="7">
        <v>51783900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0</v>
      </c>
      <c r="K71" s="7">
        <v>0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16963</v>
      </c>
      <c r="K72" s="53">
        <v>16963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0</v>
      </c>
      <c r="K73" s="7">
        <v>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0</v>
      </c>
      <c r="K74" s="7">
        <v>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0</v>
      </c>
      <c r="K75" s="7">
        <v>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0</v>
      </c>
      <c r="K76" s="7">
        <v>0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16963</v>
      </c>
      <c r="K77" s="7">
        <v>16963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0</v>
      </c>
      <c r="K78" s="7">
        <v>0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-45435743</v>
      </c>
      <c r="K79" s="53">
        <f>K80-K81</f>
        <v>-54178260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0</v>
      </c>
      <c r="K80" s="7">
        <v>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45435743</v>
      </c>
      <c r="K81" s="7">
        <v>54178260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-8742517</v>
      </c>
      <c r="K82" s="53">
        <f>K83-K84</f>
        <v>-2250002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0</v>
      </c>
      <c r="K83" s="7">
        <v>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8742517</v>
      </c>
      <c r="K84" s="7">
        <v>2250002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0</v>
      </c>
      <c r="K87" s="7">
        <v>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0</v>
      </c>
      <c r="K89" s="7">
        <v>0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1815335</v>
      </c>
      <c r="K90" s="53">
        <f>SUM(K91:K99)</f>
        <v>905311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1815335</v>
      </c>
      <c r="K93" s="7">
        <v>905311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0</v>
      </c>
      <c r="K95" s="7">
        <v>0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83623379</v>
      </c>
      <c r="K100" s="53">
        <f>SUM(K101:K112)</f>
        <v>86380378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1344147</v>
      </c>
      <c r="K101" s="7">
        <v>1373825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57547975</v>
      </c>
      <c r="K102" s="7">
        <v>59437162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9065751</v>
      </c>
      <c r="K103" s="7">
        <v>9345642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29704</v>
      </c>
      <c r="K104" s="7">
        <v>41094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1480385</v>
      </c>
      <c r="K105" s="7">
        <v>1565623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0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5909063</v>
      </c>
      <c r="K108" s="7">
        <v>6210076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7362442</v>
      </c>
      <c r="K109" s="7">
        <v>7523044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0</v>
      </c>
      <c r="K110" s="7">
        <v>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883912</v>
      </c>
      <c r="K112" s="7">
        <v>883912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530</v>
      </c>
      <c r="K113" s="7">
        <v>530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83061847</v>
      </c>
      <c r="K114" s="53">
        <f>K69+K86+K90+K100+K113</f>
        <v>82658820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35433070866141736" right="0.31496062992125984" top="0.1968503937007874" bottom="0.31496062992125984" header="0.1968503937007874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66" sqref="L66"/>
    </sheetView>
  </sheetViews>
  <sheetFormatPr defaultColWidth="9.140625" defaultRowHeight="12.75"/>
  <cols>
    <col min="1" max="9" width="9.140625" style="52" customWidth="1"/>
    <col min="10" max="10" width="10.00390625" style="52" bestFit="1" customWidth="1"/>
    <col min="11" max="11" width="10.140625" style="52" bestFit="1" customWidth="1"/>
    <col min="12" max="12" width="10.7109375" style="52" bestFit="1" customWidth="1"/>
    <col min="13" max="13" width="10.140625" style="52" bestFit="1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278</v>
      </c>
      <c r="J4" s="237" t="s">
        <v>318</v>
      </c>
      <c r="K4" s="237"/>
      <c r="L4" s="237" t="s">
        <v>319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27040</v>
      </c>
      <c r="K7" s="54">
        <f>SUM(K8:K9)</f>
        <v>27040</v>
      </c>
      <c r="L7" s="54">
        <f>SUM(L8:L9)</f>
        <v>245774</v>
      </c>
      <c r="M7" s="54">
        <f>SUM(M8:M9)</f>
        <v>245774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27039</v>
      </c>
      <c r="K8" s="7">
        <v>27039</v>
      </c>
      <c r="L8" s="7">
        <v>107304</v>
      </c>
      <c r="M8" s="7">
        <v>107304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</v>
      </c>
      <c r="K9" s="7">
        <v>1</v>
      </c>
      <c r="L9" s="7">
        <v>138470</v>
      </c>
      <c r="M9" s="7">
        <v>138470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1202922</v>
      </c>
      <c r="K10" s="53">
        <f>K11+K12+K16+K20+K21+K22+K25+K26</f>
        <v>1202922</v>
      </c>
      <c r="L10" s="53">
        <f>L11+L12+L16+L20+L21+L22+L25+L26</f>
        <v>1207149</v>
      </c>
      <c r="M10" s="53">
        <f>M11+M12+M16+M20+M21+M22+M25+M26</f>
        <v>1207149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125441</v>
      </c>
      <c r="K12" s="53">
        <v>125441</v>
      </c>
      <c r="L12" s="53">
        <f>SUM(L13:L15)</f>
        <v>213623</v>
      </c>
      <c r="M12" s="53">
        <f>SUM(M13:M15)</f>
        <v>213623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51310</v>
      </c>
      <c r="K13" s="7">
        <v>51310</v>
      </c>
      <c r="L13" s="7">
        <v>110893</v>
      </c>
      <c r="M13" s="7">
        <v>110893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3851</v>
      </c>
      <c r="K14" s="7">
        <v>3851</v>
      </c>
      <c r="L14" s="7">
        <v>47226</v>
      </c>
      <c r="M14" s="7">
        <v>47226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70280</v>
      </c>
      <c r="K15" s="7">
        <v>70280</v>
      </c>
      <c r="L15" s="7">
        <v>55504</v>
      </c>
      <c r="M15" s="7">
        <v>55504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735264</v>
      </c>
      <c r="K16" s="53">
        <v>735264</v>
      </c>
      <c r="L16" s="53">
        <f>SUM(L17:L19)</f>
        <v>654152</v>
      </c>
      <c r="M16" s="53">
        <f>SUM(M17:M19)</f>
        <v>654152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444322</v>
      </c>
      <c r="K17" s="7">
        <v>444322</v>
      </c>
      <c r="L17" s="7">
        <v>391053</v>
      </c>
      <c r="M17" s="7">
        <v>391053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200442</v>
      </c>
      <c r="K18" s="7">
        <v>200442</v>
      </c>
      <c r="L18" s="7">
        <v>167097</v>
      </c>
      <c r="M18" s="7">
        <v>167097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90500</v>
      </c>
      <c r="K19" s="7">
        <v>90500</v>
      </c>
      <c r="L19" s="7">
        <v>96002</v>
      </c>
      <c r="M19" s="7">
        <v>96002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296034</v>
      </c>
      <c r="K20" s="7">
        <v>296034</v>
      </c>
      <c r="L20" s="7">
        <v>286132</v>
      </c>
      <c r="M20" s="7">
        <v>286132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46183</v>
      </c>
      <c r="K21" s="7">
        <v>46183</v>
      </c>
      <c r="L21" s="7">
        <v>53242</v>
      </c>
      <c r="M21" s="7">
        <v>53242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6336</v>
      </c>
      <c r="K27" s="53">
        <f>SUM(K28:K32)</f>
        <v>6336</v>
      </c>
      <c r="L27" s="53">
        <f>SUM(L28:L32)</f>
        <v>3085</v>
      </c>
      <c r="M27" s="53">
        <f>SUM(M28:M32)</f>
        <v>3085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6336</v>
      </c>
      <c r="K29" s="7">
        <v>6336</v>
      </c>
      <c r="L29" s="7">
        <v>3085</v>
      </c>
      <c r="M29" s="7">
        <v>3085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1508677</v>
      </c>
      <c r="K33" s="53">
        <f>SUM(K34:K37)</f>
        <v>1508677</v>
      </c>
      <c r="L33" s="53">
        <f>SUM(L34:L37)</f>
        <v>1291712</v>
      </c>
      <c r="M33" s="53">
        <f>SUM(M34:M37)</f>
        <v>1291712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30087</v>
      </c>
      <c r="K34" s="7">
        <v>30087</v>
      </c>
      <c r="L34" s="7">
        <v>29679</v>
      </c>
      <c r="M34" s="7">
        <v>29679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1478590</v>
      </c>
      <c r="K35" s="7">
        <v>1478590</v>
      </c>
      <c r="L35" s="7">
        <v>1262033</v>
      </c>
      <c r="M35" s="7">
        <v>1262033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0</v>
      </c>
      <c r="K41" s="7">
        <v>0</v>
      </c>
      <c r="L41" s="7">
        <v>0</v>
      </c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33376</v>
      </c>
      <c r="K42" s="53">
        <f>K7+K27+K38+K40</f>
        <v>33376</v>
      </c>
      <c r="L42" s="53">
        <f>L7+L27+L38+L40</f>
        <v>248859</v>
      </c>
      <c r="M42" s="53">
        <f>M7+M27+M38+M40</f>
        <v>248859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2711599</v>
      </c>
      <c r="K43" s="53">
        <f>K10+K33+K39+K41</f>
        <v>2711599</v>
      </c>
      <c r="L43" s="53">
        <f>L10+L33+L39+L41</f>
        <v>2498861</v>
      </c>
      <c r="M43" s="53">
        <f>M10+M33+M39+M41</f>
        <v>2498861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-2678223</v>
      </c>
      <c r="K44" s="53">
        <f>K42-K43</f>
        <v>-2678223</v>
      </c>
      <c r="L44" s="53">
        <f>L42-L43</f>
        <v>-2250002</v>
      </c>
      <c r="M44" s="53">
        <f>M42-M43</f>
        <v>-2250002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2678223</v>
      </c>
      <c r="K46" s="53">
        <f>IF(K43&gt;K42,K43-K42,0)</f>
        <v>2678223</v>
      </c>
      <c r="L46" s="53">
        <f>IF(L43&gt;L42,L43-L42,0)</f>
        <v>2250002</v>
      </c>
      <c r="M46" s="53">
        <f>IF(M43&gt;M42,M43-M42,0)</f>
        <v>2250002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-2678223</v>
      </c>
      <c r="K48" s="53">
        <f>K44-K47</f>
        <v>-2678223</v>
      </c>
      <c r="L48" s="53">
        <f>L44-L47</f>
        <v>-2250002</v>
      </c>
      <c r="M48" s="53">
        <f>M44-M47</f>
        <v>-2250002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2678223</v>
      </c>
      <c r="K50" s="61">
        <f>IF(K48&lt;0,-K48,0)</f>
        <v>2678223</v>
      </c>
      <c r="L50" s="61">
        <f>IF(L48&lt;0,-L48,0)</f>
        <v>2250002</v>
      </c>
      <c r="M50" s="61">
        <f>IF(M48&lt;0,-M48,0)</f>
        <v>2250002</v>
      </c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-2678223</v>
      </c>
      <c r="K56" s="6">
        <v>-2678223</v>
      </c>
      <c r="L56" s="6">
        <v>-2250002</v>
      </c>
      <c r="M56" s="6">
        <v>-2250002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-2678223</v>
      </c>
      <c r="K67" s="61">
        <f>K56+K66</f>
        <v>-2678223</v>
      </c>
      <c r="L67" s="61">
        <f>L56+L66</f>
        <v>-2250002</v>
      </c>
      <c r="M67" s="61">
        <f>M56+M66</f>
        <v>-2250002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31" right="0.31496062992125984" top="0.31496062992125984" bottom="0.2755905511811024" header="0.2755905511811024" footer="0.2362204724409449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54" sqref="J54"/>
    </sheetView>
  </sheetViews>
  <sheetFormatPr defaultColWidth="9.140625" defaultRowHeight="12.75"/>
  <cols>
    <col min="1" max="10" width="9.140625" style="52" customWidth="1"/>
    <col min="11" max="11" width="9.710937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278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-2678223</v>
      </c>
      <c r="K7" s="7">
        <v>-2250002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296034</v>
      </c>
      <c r="K8" s="7">
        <v>286132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84451</v>
      </c>
      <c r="K9" s="7">
        <v>85238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297038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>
        <v>44993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482164</v>
      </c>
      <c r="K12" s="7">
        <v>0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-1518536</v>
      </c>
      <c r="K13" s="53">
        <f>SUM(K7:K12)</f>
        <v>-1833639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176149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2307</v>
      </c>
      <c r="K16" s="7">
        <v>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0</v>
      </c>
      <c r="K17" s="7">
        <v>0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2307</v>
      </c>
      <c r="K18" s="53">
        <f>SUM(K14:K17)</f>
        <v>176149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1520843</v>
      </c>
      <c r="K20" s="53">
        <f>IF(K18&gt;K13,K18-K13,0)</f>
        <v>2009788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0</v>
      </c>
      <c r="K22" s="7">
        <v>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0</v>
      </c>
      <c r="K23" s="7">
        <v>0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0</v>
      </c>
      <c r="K24" s="7">
        <v>0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7">
        <v>0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0</v>
      </c>
      <c r="K26" s="7">
        <v>0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0</v>
      </c>
      <c r="K28" s="7">
        <v>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0</v>
      </c>
      <c r="K29" s="7">
        <v>0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0</v>
      </c>
      <c r="K30" s="7">
        <v>0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0</v>
      </c>
      <c r="K36" s="7">
        <v>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3019028</v>
      </c>
      <c r="K37" s="7">
        <v>2671762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3019028</v>
      </c>
      <c r="K38" s="53">
        <f>SUM(K35:K37)</f>
        <v>2671762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1534447</v>
      </c>
      <c r="K39" s="7">
        <v>910024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0</v>
      </c>
      <c r="K41" s="7">
        <v>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1534447</v>
      </c>
      <c r="K44" s="53">
        <f>SUM(K39:K43)</f>
        <v>910024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1484581</v>
      </c>
      <c r="K45" s="53">
        <f>IF(K38&gt;K44,K38-K44,0)</f>
        <v>1761738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36262</v>
      </c>
      <c r="K48" s="53">
        <f>IF(K20-K19+K33-K32+K46-K45&gt;0,K20-K19+K33-K32+K46-K45,0)</f>
        <v>248050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105879</v>
      </c>
      <c r="K49" s="7">
        <v>335625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0</v>
      </c>
      <c r="K50" s="7">
        <v>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36262</v>
      </c>
      <c r="K51" s="7">
        <v>248050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69617</v>
      </c>
      <c r="K52" s="61">
        <f>K49+K50-K51</f>
        <v>87575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37" right="0.31496062992125984" top="0.6692913385826772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M17" sqref="M17"/>
    </sheetView>
  </sheetViews>
  <sheetFormatPr defaultColWidth="9.140625" defaultRowHeight="12.75"/>
  <cols>
    <col min="1" max="10" width="9.14062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278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5.00390625" style="76" customWidth="1"/>
    <col min="7" max="7" width="11.00390625" style="76" customWidth="1"/>
    <col min="8" max="8" width="0" style="76" hidden="1" customWidth="1"/>
    <col min="9" max="16384" width="9.140625" style="76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281</v>
      </c>
      <c r="D2" s="284"/>
      <c r="E2" s="77" t="s">
        <v>339</v>
      </c>
      <c r="F2" s="43" t="s">
        <v>250</v>
      </c>
      <c r="G2" s="285" t="s">
        <v>341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304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51783900</v>
      </c>
      <c r="K5" s="45">
        <v>51783900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16963</v>
      </c>
      <c r="K6" s="46">
        <v>16963</v>
      </c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0</v>
      </c>
      <c r="K7" s="46">
        <v>0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-45435743</v>
      </c>
      <c r="K8" s="46">
        <v>-54178260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-8742517</v>
      </c>
      <c r="K9" s="46">
        <v>-2250002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0</v>
      </c>
      <c r="K10" s="46">
        <v>0</v>
      </c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>
        <v>0</v>
      </c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0</v>
      </c>
      <c r="K12" s="46">
        <v>0</v>
      </c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0</v>
      </c>
      <c r="K13" s="46">
        <v>0</v>
      </c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-2377397</v>
      </c>
      <c r="K14" s="79">
        <f>SUM(K5:K13)</f>
        <v>-4627399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>
        <v>0</v>
      </c>
      <c r="K15" s="46">
        <v>0</v>
      </c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0</v>
      </c>
      <c r="K16" s="46">
        <v>0</v>
      </c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>
        <v>0</v>
      </c>
      <c r="K17" s="46">
        <v>0</v>
      </c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>
        <v>0</v>
      </c>
      <c r="K18" s="46">
        <v>0</v>
      </c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>
        <v>0</v>
      </c>
      <c r="K19" s="46">
        <v>0</v>
      </c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0</v>
      </c>
      <c r="K20" s="46">
        <v>0</v>
      </c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362204724409449" right="0.31496062992125984" top="0.984251968503937" bottom="0.984251968503937" header="0.5118110236220472" footer="0.5118110236220472"/>
  <pageSetup horizontalDpi="600" verticalDpi="6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ISSA</cp:lastModifiedBy>
  <cp:lastPrinted>2012-04-30T12:37:36Z</cp:lastPrinted>
  <dcterms:created xsi:type="dcterms:W3CDTF">2008-10-17T11:51:54Z</dcterms:created>
  <dcterms:modified xsi:type="dcterms:W3CDTF">2012-04-30T12:37:41Z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