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08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<sst xmlns="http://schemas.openxmlformats.org/spreadsheetml/2006/main" count="396" uniqueCount="344">
  <si>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</si>
  <si>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</si>
  <si>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</si>
  <si>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</si>
  <si>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</si>
  <si>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</si>
  <si>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</si>
  <si>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</si>
  <si>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</si>
  <si>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</si>
  <si>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</si>
  <si>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</si>
  <si>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</si>
  <si>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</si>
  <si>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</si>
  <si>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</si>
  <si>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</si>
  <si>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</si>
  <si>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</si>
  <si>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</si>
  <si>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</si>
  <si>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</si>
  <si>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</si>
  <si>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</si>
  <si>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</si>
  <si>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</si>
  <si>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</si>
  <si>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</si>
  <si>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</si>
  <si>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</si>
  <si>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</si>
  <si>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</si>
  <si>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</si>
  <si>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</si>
  <si>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</si>
  <si>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</si>
  <si>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</si>
  <si>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</si>
  <si>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</si>
  <si>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</si>
  <si>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</si>
  <si>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</si>
  <si>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</si>
  <si>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</si>
  <si>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</si>
  <si>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</si>
  <si>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</si>
  <si>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</si>
  <si>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</si>
  <si>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</si>
  <si>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</si>
  <si>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</si>
  <si>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</si>
  <si>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</si>
  <si>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</si>
  <si>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</si>
  <si>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</si>
  <si>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</si>
  <si>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</si>
  <si>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</si>
  <si>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</si>
  <si>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</si>
  <si>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</si>
  <si>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</si>
  <si>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</si>
  <si>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</si>
  <si>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</si>
  <si>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</si>
  <si>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</si>
  <si>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</si>
  <si>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</si>
  <si>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</si>
  <si>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</si>
  <si>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</si>
  <si>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</si>
  <si>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</si>
  <si>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</si>
  <si>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</si>
  <si>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</si>
  <si>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</si>
  <si>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</si>
  <si>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</si>
  <si>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</si>
  <si>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</si>
  <si>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</si>
  <si>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</si>
  <si>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</si>
  <si>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</si>
  <si>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</si>
  <si>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</si>
  <si>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</si>
  <si>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</si>
  <si>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</si>
  <si>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</si>
  <si>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</si>
  <si>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</si>
  <si>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</si>
  <si>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</si>
  <si>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</si>
  <si>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</si>
  <si>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</si>
  <si>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</si>
  <si>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</si>
  <si>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</si>
  <si>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</si>
  <si>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</si>
  <si>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</si>
  <si>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</si>
  <si>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</si>
  <si>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</si>
  <si>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</si>
  <si>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</si>
  <si>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</si>
  <si>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</si>
  <si>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</si>
  <si>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</si>
  <si>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</si>
  <si>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</si>
  <si>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</si>
  <si>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</si>
  <si>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</si>
  <si>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</si>
  <si>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</si>
  <si>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</si>
  <si>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</si>
  <si>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</si>
  <si>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</si>
  <si>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</si>
  <si>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</si>
  <si>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</si>
  <si>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</si>
  <si>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</si>
  <si>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</si>
  <si>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</si>
  <si>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</si>
  <si>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</si>
  <si>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</si>
  <si>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</si>
  <si>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</si>
  <si>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</si>
  <si>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</si>
  <si>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</si>
  <si>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</si>
  <si>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</si>
  <si>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</si>
  <si>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</si>
  <si>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</si>
  <si>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</si>
  <si>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</si>
  <si>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</si>
  <si>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</si>
  <si>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</si>
  <si>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</si>
  <si>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</si>
  <si>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</si>
  <si>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</si>
  <si>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</si>
  <si>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</si>
  <si>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</si>
  <si>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</si>
  <si>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</si>
  <si>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</si>
  <si>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</si>
  <si>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</si>
  <si>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</si>
  <si>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</si>
  <si>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</si>
  <si>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</si>
  <si>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</si>
  <si>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</si>
  <si>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</si>
  <si>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</si>
  <si>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</si>
  <si>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</si>
  <si>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</si>
  <si>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</si>
  <si>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</si>
  <si>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</si>
  <si>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</si>
  <si>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</si>
  <si>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</si>
  <si>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</si>
  <si>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</si>
  <si>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</si>
  <si>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</si>
  <si>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</si>
  <si>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</si>
  <si>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</si>
  <si>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</si>
  <si>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</si>
  <si>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</si>
  <si>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</si>
  <si>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</si>
  <si>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</si>
  <si>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</si>
  <si>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</si>
  <si>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</si>
  <si>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</si>
  <si>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</si>
  <si>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</si>
  <si>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</si>
  <si>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</si>
  <si>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</si>
  <si>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</si>
  <si>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</si>
  <si>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</si>
  <si>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</si>
  <si>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</si>
  <si>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</si>
  <si>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</si>
  <si>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</si>
  <si>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</si>
  <si>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</si>
  <si>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</si>
  <si>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</si>
  <si>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</si>
  <si>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</si>
  <si>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</si>
  <si>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</si>
  <si>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</si>
  <si>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</si>
  <si>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</si>
  <si>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</si>
  <si>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</si>
  <si>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</si>
  <si>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</si>
  <si>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</si>
  <si>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</si>
  <si>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</si>
  <si>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</si>
  <si>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</si>
  <si>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</si>
  <si>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</si>
  <si>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</si>
  <si>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</si>
  <si>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</si>
  <si>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</si>
  <si>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</si>
  <si>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</si>
  <si>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</si>
  <si>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</si>
  <si>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</si>
  <si>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</si>
  <si>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</si>
  <si>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</si>
  <si>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</si>
  <si>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</si>
  <si>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</si>
  <si>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</si>
  <si>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</si>
  <si>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</si>
  <si>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</si>
  <si>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</si>
  <si>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</si>
  <si>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</si>
  <si>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</si>
  <si>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</si>
  <si>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</si>
  <si>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</si>
  <si>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</si>
  <si>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</si>
  <si>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</si>
  <si>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</si>
  <si>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</si>
  <si>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</si>
  <si>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</si>
  <si>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</si>
  <si>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</si>
  <si>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</si>
  <si>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</si>
  <si>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</si>
  <si>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</si>
  <si>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</si>
  <si>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</si>
  <si>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</si>
  <si>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</si>
  <si>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</si>
  <si>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</si>
  <si>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</si>
  <si>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</si>
  <si>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</si>
  <si>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</si>
  <si>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</si>
  <si>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</si>
  <si>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</si>
  <si>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</si>
  <si>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</si>
  <si>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</si>
  <si>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</si>
  <si>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</si>
  <si>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</si>
  <si>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</si>
  <si>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</si>
  <si>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</si>
  <si>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</si>
  <si>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</si>
  <si>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</si>
  <si>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</si>
  <si>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</si>
  <si>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</si>
  <si>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</si>
  <si>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</si>
  <si>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</si>
  <si>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</si>
  <si>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</si>
  <si>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</si>
  <si>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</si>
  <si>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</si>
  <si>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</si>
  <si>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</si>
  <si>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</si>
  <si>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</si>
  <si>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</si>
  <si>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</si>
  <si>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</si>
  <si>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</si>
  <si>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</si>
  <si>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</si>
  <si>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</si>
  <si>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</si>
  <si>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</si>
  <si>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</si>
  <si>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</si>
  <si>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</si>
  <si>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NE</t>
  </si>
  <si>
    <t>01650971</t>
  </si>
  <si>
    <t>010049135</t>
  </si>
  <si>
    <t>viro@secerana.hr</t>
  </si>
  <si>
    <t>www.secerana.hr</t>
  </si>
  <si>
    <t>1081</t>
  </si>
  <si>
    <t>01.01.</t>
  </si>
  <si>
    <t>ZDENKA SMOJVER</t>
  </si>
  <si>
    <t>033840122</t>
  </si>
  <si>
    <t>033840103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</si>
  <si>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</si>
  <si>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</si>
  <si>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</si>
  <si>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ŽELJKO ZADRO</t>
  </si>
  <si>
    <t>ZAGREB</t>
  </si>
  <si>
    <t>GRAD ZAGREB</t>
  </si>
  <si>
    <t>ULICA GRADA VUKOVARA 269 g</t>
  </si>
  <si>
    <t>AKTIVA</t>
  </si>
  <si>
    <t>u razdoblju 01.01.2018. do 30.09.2018.</t>
  </si>
  <si>
    <t>stanje na dan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</si>
</sst>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3" fontId="1" fillId="0" borderId="0" xfId="0" applyNumberFormat="1" applyFont="1" applyFill="1" applyAlignment="1">
      <alignment/>
    </xf>
    <xf numFmtId="167" fontId="2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L12" sqref="L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7">
        <v>43101</v>
      </c>
      <c r="F2" s="12"/>
      <c r="G2" s="13" t="s">
        <v>250</v>
      </c>
      <c r="H2" s="117">
        <v>43373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251</v>
      </c>
      <c r="B6" s="148"/>
      <c r="C6" s="139" t="s">
        <v>325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252</v>
      </c>
      <c r="B8" s="150"/>
      <c r="C8" s="139" t="s">
        <v>326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253</v>
      </c>
      <c r="B10" s="137"/>
      <c r="C10" s="139" t="s">
        <v>322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254</v>
      </c>
      <c r="B12" s="148"/>
      <c r="C12" s="151" t="s">
        <v>323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255</v>
      </c>
      <c r="B14" s="148"/>
      <c r="C14" s="157">
        <v>10000</v>
      </c>
      <c r="D14" s="158"/>
      <c r="E14" s="16"/>
      <c r="F14" s="151" t="s">
        <v>338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256</v>
      </c>
      <c r="B16" s="148"/>
      <c r="C16" s="151" t="s">
        <v>340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257</v>
      </c>
      <c r="B18" s="148"/>
      <c r="C18" s="154" t="s">
        <v>327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258</v>
      </c>
      <c r="B20" s="148"/>
      <c r="C20" s="154" t="s">
        <v>328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259</v>
      </c>
      <c r="B22" s="148"/>
      <c r="C22" s="118">
        <v>133</v>
      </c>
      <c r="D22" s="151" t="s">
        <v>338</v>
      </c>
      <c r="E22" s="159"/>
      <c r="F22" s="160"/>
      <c r="G22" s="147"/>
      <c r="H22" s="162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260</v>
      </c>
      <c r="B24" s="148"/>
      <c r="C24" s="118">
        <v>21</v>
      </c>
      <c r="D24" s="151" t="s">
        <v>339</v>
      </c>
      <c r="E24" s="159"/>
      <c r="F24" s="159"/>
      <c r="G24" s="160"/>
      <c r="H24" s="51" t="s">
        <v>261</v>
      </c>
      <c r="I24" s="119">
        <v>212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47" t="s">
        <v>262</v>
      </c>
      <c r="B26" s="148"/>
      <c r="C26" s="120" t="s">
        <v>324</v>
      </c>
      <c r="D26" s="25"/>
      <c r="E26" s="33"/>
      <c r="F26" s="24"/>
      <c r="G26" s="161" t="s">
        <v>263</v>
      </c>
      <c r="H26" s="148"/>
      <c r="I26" s="121" t="s">
        <v>329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5"/>
      <c r="B30" s="166"/>
      <c r="C30" s="166"/>
      <c r="D30" s="167"/>
      <c r="E30" s="165"/>
      <c r="F30" s="166"/>
      <c r="G30" s="166"/>
      <c r="H30" s="139"/>
      <c r="I30" s="140"/>
      <c r="J30" s="10"/>
      <c r="K30" s="10"/>
      <c r="L30" s="10"/>
    </row>
    <row r="31" spans="1:12" ht="12.75">
      <c r="A31" s="91"/>
      <c r="B31" s="22"/>
      <c r="C31" s="21"/>
      <c r="D31" s="163"/>
      <c r="E31" s="163"/>
      <c r="F31" s="163"/>
      <c r="G31" s="164"/>
      <c r="H31" s="16"/>
      <c r="I31" s="98"/>
      <c r="J31" s="10"/>
      <c r="K31" s="10"/>
      <c r="L31" s="10"/>
    </row>
    <row r="32" spans="1:12" ht="12.75">
      <c r="A32" s="165"/>
      <c r="B32" s="166"/>
      <c r="C32" s="166"/>
      <c r="D32" s="167"/>
      <c r="E32" s="165"/>
      <c r="F32" s="166"/>
      <c r="G32" s="166"/>
      <c r="H32" s="139"/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5"/>
      <c r="B34" s="166"/>
      <c r="C34" s="166"/>
      <c r="D34" s="167"/>
      <c r="E34" s="165"/>
      <c r="F34" s="166"/>
      <c r="G34" s="166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5"/>
      <c r="B36" s="166"/>
      <c r="C36" s="166"/>
      <c r="D36" s="167"/>
      <c r="E36" s="165"/>
      <c r="F36" s="166"/>
      <c r="G36" s="166"/>
      <c r="H36" s="139"/>
      <c r="I36" s="140"/>
      <c r="J36" s="10"/>
      <c r="K36" s="10"/>
      <c r="L36" s="10"/>
    </row>
    <row r="37" spans="1:12" ht="12.75">
      <c r="A37" s="100"/>
      <c r="B37" s="30"/>
      <c r="C37" s="177"/>
      <c r="D37" s="178"/>
      <c r="E37" s="16"/>
      <c r="F37" s="177"/>
      <c r="G37" s="178"/>
      <c r="H37" s="16"/>
      <c r="I37" s="92"/>
      <c r="J37" s="10"/>
      <c r="K37" s="10"/>
      <c r="L37" s="10"/>
    </row>
    <row r="38" spans="1:12" ht="12.75">
      <c r="A38" s="165"/>
      <c r="B38" s="166"/>
      <c r="C38" s="166"/>
      <c r="D38" s="167"/>
      <c r="E38" s="165"/>
      <c r="F38" s="166"/>
      <c r="G38" s="166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5"/>
      <c r="B40" s="166"/>
      <c r="C40" s="166"/>
      <c r="D40" s="167"/>
      <c r="E40" s="165"/>
      <c r="F40" s="166"/>
      <c r="G40" s="166"/>
      <c r="H40" s="139"/>
      <c r="I40" s="14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267</v>
      </c>
      <c r="B44" s="186"/>
      <c r="C44" s="139"/>
      <c r="D44" s="140"/>
      <c r="E44" s="26"/>
      <c r="F44" s="151"/>
      <c r="G44" s="166"/>
      <c r="H44" s="166"/>
      <c r="I44" s="167"/>
      <c r="J44" s="10"/>
      <c r="K44" s="10"/>
      <c r="L44" s="10"/>
    </row>
    <row r="45" spans="1:12" ht="12.75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.75">
      <c r="A46" s="136" t="s">
        <v>268</v>
      </c>
      <c r="B46" s="186"/>
      <c r="C46" s="151" t="s">
        <v>331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270</v>
      </c>
      <c r="B48" s="186"/>
      <c r="C48" s="187" t="s">
        <v>332</v>
      </c>
      <c r="D48" s="188"/>
      <c r="E48" s="189"/>
      <c r="F48" s="16"/>
      <c r="G48" s="51" t="s">
        <v>271</v>
      </c>
      <c r="H48" s="187" t="s">
        <v>333</v>
      </c>
      <c r="I48" s="18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257</v>
      </c>
      <c r="B50" s="186"/>
      <c r="C50" s="192" t="s">
        <v>334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272</v>
      </c>
      <c r="B52" s="148"/>
      <c r="C52" s="187" t="s">
        <v>337</v>
      </c>
      <c r="D52" s="188"/>
      <c r="E52" s="188"/>
      <c r="F52" s="188"/>
      <c r="G52" s="188"/>
      <c r="H52" s="188"/>
      <c r="I52" s="153"/>
      <c r="J52" s="10"/>
      <c r="K52" s="10"/>
      <c r="L52" s="10"/>
    </row>
    <row r="53" spans="1:12" ht="12.75">
      <c r="A53" s="105"/>
      <c r="B53" s="20"/>
      <c r="C53" s="182" t="s">
        <v>273</v>
      </c>
      <c r="D53" s="182"/>
      <c r="E53" s="182"/>
      <c r="F53" s="182"/>
      <c r="G53" s="182"/>
      <c r="H53" s="18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274</v>
      </c>
      <c r="C55" s="194"/>
      <c r="D55" s="194"/>
      <c r="E55" s="19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5"/>
      <c r="B57" s="195" t="s">
        <v>307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.75">
      <c r="A58" s="105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5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0"/>
      <c r="H63" s="19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6">
      <selection activeCell="K66" sqref="K66"/>
    </sheetView>
  </sheetViews>
  <sheetFormatPr defaultColWidth="9.140625" defaultRowHeight="12.75"/>
  <cols>
    <col min="1" max="4" width="9.140625" style="52" customWidth="1"/>
    <col min="5" max="5" width="8.8515625" style="52" customWidth="1"/>
    <col min="6" max="6" width="9.140625" style="52" customWidth="1"/>
    <col min="7" max="7" width="8.8515625" style="52" customWidth="1"/>
    <col min="8" max="8" width="8.7109375" style="52" customWidth="1"/>
    <col min="9" max="9" width="9.140625" style="52" customWidth="1"/>
    <col min="10" max="10" width="10.8515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335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318</v>
      </c>
      <c r="K4" s="59" t="s">
        <v>319</v>
      </c>
    </row>
    <row r="5" spans="1:11" ht="12" customHeight="1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</row>
    <row r="6" spans="1:11" ht="12.75">
      <c r="A6" s="240" t="s">
        <v>341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126">
        <f>J9+J16+J26+J35+J39</f>
        <v>692483146</v>
      </c>
      <c r="K8" s="126">
        <f>K9+K16+K26+K35+K39</f>
        <v>668275362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126">
        <f>SUM(J10:J15)</f>
        <v>515755</v>
      </c>
      <c r="K9" s="126">
        <f>SUM(K10:K15)</f>
        <v>1776105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515755</v>
      </c>
      <c r="K11" s="7">
        <v>1776105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126">
        <f>SUM(J17:J25)</f>
        <v>156523874</v>
      </c>
      <c r="K16" s="126">
        <f>SUM(K17:K25)</f>
        <v>140541963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5548592</v>
      </c>
      <c r="K17" s="7">
        <v>5548592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62595526</v>
      </c>
      <c r="K18" s="7">
        <v>59397158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49960898</v>
      </c>
      <c r="K19" s="7">
        <v>36106038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/>
      <c r="K20" s="7"/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34254275</v>
      </c>
      <c r="K22" s="7">
        <v>33971728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2230095</v>
      </c>
      <c r="K23" s="7">
        <v>3696070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9300</v>
      </c>
      <c r="K24" s="7">
        <v>9300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1925188</v>
      </c>
      <c r="K25" s="7">
        <v>1813077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126">
        <f>SUM(J27:J34)</f>
        <v>535443517</v>
      </c>
      <c r="K26" s="126">
        <f>SUM(K27:K34)</f>
        <v>525957294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419833409</v>
      </c>
      <c r="K27" s="7">
        <v>424407135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115338105</v>
      </c>
      <c r="K28" s="7">
        <v>99769234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13848</v>
      </c>
      <c r="K31" s="7">
        <v>13697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258155</v>
      </c>
      <c r="K32" s="7">
        <v>1767228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7"/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6">
        <f>J41+J49+J56+J64</f>
        <v>525589492</v>
      </c>
      <c r="K40" s="126">
        <f>K41+K49+K56+K64</f>
        <v>451836522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26">
        <f>SUM(J42:J48)</f>
        <v>168479068</v>
      </c>
      <c r="K41" s="126">
        <f>SUM(K42:K48)</f>
        <v>80322278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15746983</v>
      </c>
      <c r="K42" s="7">
        <v>18316350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>
        <v>36012639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125761431</v>
      </c>
      <c r="K44" s="7">
        <v>3149296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22475298</v>
      </c>
      <c r="K45" s="7">
        <v>18305634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4495356</v>
      </c>
      <c r="K46" s="7">
        <v>4538359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26">
        <f>SUM(J50:J55)</f>
        <v>135261230</v>
      </c>
      <c r="K49" s="126">
        <f>SUM(K50:K55)</f>
        <v>100371626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45106773</v>
      </c>
      <c r="K50" s="7">
        <v>24965302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80332841</v>
      </c>
      <c r="K51" s="7">
        <v>75139613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759</v>
      </c>
      <c r="K53" s="7">
        <v>52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9664925</v>
      </c>
      <c r="K54" s="7">
        <v>108759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155932</v>
      </c>
      <c r="K55" s="7">
        <v>157900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26">
        <f>SUM(J57:J63)</f>
        <v>159166060</v>
      </c>
      <c r="K56" s="126">
        <f>SUM(K57:K63)</f>
        <v>247543249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152546574</v>
      </c>
      <c r="K58" s="7">
        <v>239069799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6219986</v>
      </c>
      <c r="K62" s="7">
        <v>7773450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399500</v>
      </c>
      <c r="K63" s="7">
        <v>700000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129">
        <v>62683134</v>
      </c>
      <c r="K64" s="129">
        <v>23599369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129">
        <v>1503946</v>
      </c>
      <c r="K65" s="129">
        <v>1319987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6">
        <f>J7+J8+J40+J65</f>
        <v>1219576584</v>
      </c>
      <c r="K66" s="126">
        <f>K7+K8+K40+K65</f>
        <v>1121431871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0">
        <v>120241416</v>
      </c>
      <c r="K67" s="130">
        <v>28877354</v>
      </c>
    </row>
    <row r="68" spans="1:11" ht="12.75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125">
        <f>J70+J71+J72+J78+J79+J82+J85</f>
        <v>562457426</v>
      </c>
      <c r="K69" s="125">
        <f>K70+K71+K72+K78+K79+K82+K85</f>
        <v>582935625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129">
        <v>249600060</v>
      </c>
      <c r="K70" s="129">
        <v>249600060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129">
        <v>10368101</v>
      </c>
      <c r="K71" s="129">
        <v>10368101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26">
        <f>J73+J74-J75+J76+J77</f>
        <v>56346673</v>
      </c>
      <c r="K72" s="126">
        <f>K73+K74-K75+K76+K77</f>
        <v>51711553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12480003</v>
      </c>
      <c r="K73" s="7">
        <v>12480003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43866670</v>
      </c>
      <c r="K74" s="7">
        <v>39231550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129"/>
      <c r="K78" s="129"/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126">
        <f>J80-J81</f>
        <v>349584804</v>
      </c>
      <c r="K79" s="126">
        <f>K80-K81</f>
        <v>246142592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349584804</v>
      </c>
      <c r="K80" s="7">
        <v>246142592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126">
        <f>J83-J84</f>
        <v>-103442212</v>
      </c>
      <c r="K82" s="126">
        <f>K83-K84</f>
        <v>25113319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/>
      <c r="K83" s="7">
        <v>25113319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103442212</v>
      </c>
      <c r="K84" s="7"/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6">
        <f>SUM(J91:J99)</f>
        <v>157643945</v>
      </c>
      <c r="K90" s="126">
        <f>SUM(K91:K99)</f>
        <v>103777865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572633</v>
      </c>
      <c r="K92" s="7">
        <v>312830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157071312</v>
      </c>
      <c r="K93" s="7">
        <v>103465035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6">
        <f>SUM(J101:J112)</f>
        <v>499168562</v>
      </c>
      <c r="K100" s="126">
        <f>SUM(K101:K112)</f>
        <v>434233341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5174487</v>
      </c>
      <c r="K101" s="7">
        <v>9622594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12999840</v>
      </c>
      <c r="K102" s="7">
        <v>4691263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259345545</v>
      </c>
      <c r="K103" s="7">
        <v>340002413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13553903</v>
      </c>
      <c r="K104" s="7">
        <v>22269582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162866591</v>
      </c>
      <c r="K105" s="7">
        <v>52586625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1427626</v>
      </c>
      <c r="K108" s="7">
        <v>1424114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6566560</v>
      </c>
      <c r="K109" s="7">
        <v>919601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30963</v>
      </c>
      <c r="K110" s="7">
        <v>30963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37203047</v>
      </c>
      <c r="K112" s="7">
        <v>2686186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29">
        <v>306651</v>
      </c>
      <c r="K113" s="129">
        <v>485040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6">
        <f>J69+J86+J90+J100+J113</f>
        <v>1219576584</v>
      </c>
      <c r="K114" s="126">
        <f>K69+K86+K90+K100+K113</f>
        <v>1121431871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130">
        <v>120241416</v>
      </c>
      <c r="K115" s="130">
        <v>28877354</v>
      </c>
    </row>
    <row r="116" spans="1:11" ht="12.75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1" t="s">
        <v>311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42" sqref="M42"/>
    </sheetView>
  </sheetViews>
  <sheetFormatPr defaultColWidth="9.140625" defaultRowHeight="12.75"/>
  <cols>
    <col min="1" max="3" width="9.140625" style="52" customWidth="1"/>
    <col min="4" max="4" width="8.7109375" style="52" customWidth="1"/>
    <col min="5" max="6" width="9.140625" style="52" customWidth="1"/>
    <col min="7" max="7" width="8.57421875" style="52" customWidth="1"/>
    <col min="8" max="8" width="9.140625" style="52" customWidth="1"/>
    <col min="9" max="9" width="8.00390625" style="52" customWidth="1"/>
    <col min="10" max="10" width="11.140625" style="52" customWidth="1"/>
    <col min="11" max="11" width="10.28125" style="52" customWidth="1"/>
    <col min="12" max="12" width="11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7" t="s">
        <v>279</v>
      </c>
      <c r="J4" s="260" t="s">
        <v>318</v>
      </c>
      <c r="K4" s="260"/>
      <c r="L4" s="260" t="s">
        <v>319</v>
      </c>
      <c r="M4" s="260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1">
        <v>2</v>
      </c>
      <c r="J6" s="59">
        <v>5</v>
      </c>
      <c r="K6" s="59">
        <v>6</v>
      </c>
      <c r="L6" s="59">
        <v>5</v>
      </c>
      <c r="M6" s="59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125">
        <f>SUM(J8:J9)</f>
        <v>647808328</v>
      </c>
      <c r="K7" s="125">
        <f>SUM(K8:K9)</f>
        <v>223134167</v>
      </c>
      <c r="L7" s="125">
        <f>SUM(L8:L9)</f>
        <v>437716091</v>
      </c>
      <c r="M7" s="125">
        <f>SUM(M8:M9)</f>
        <v>106059263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644906040</v>
      </c>
      <c r="K8" s="7">
        <v>221306095</v>
      </c>
      <c r="L8" s="7">
        <v>422839346</v>
      </c>
      <c r="M8" s="7">
        <v>99348787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2902288</v>
      </c>
      <c r="K9" s="7">
        <v>1828072</v>
      </c>
      <c r="L9" s="7">
        <v>14876745</v>
      </c>
      <c r="M9" s="7">
        <v>6710476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6">
        <f>J11+J12+J16+J20+J21+J22+J25+J26</f>
        <v>658695342</v>
      </c>
      <c r="K10" s="126">
        <f>K11+K12+K16+K20+K21+K22+K25+K26</f>
        <v>237859174</v>
      </c>
      <c r="L10" s="126">
        <f>L11+L12+L16+L20+L21+L22+L25+L26</f>
        <v>446722035</v>
      </c>
      <c r="M10" s="126">
        <f>M11+M12+M16+M20+M21+M22+M25+M26</f>
        <v>100417653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129">
        <v>69084873</v>
      </c>
      <c r="K11" s="129">
        <v>-13691588</v>
      </c>
      <c r="L11" s="129">
        <v>89686675</v>
      </c>
      <c r="M11" s="129">
        <v>-7790688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6">
        <f>SUM(J13:J15)</f>
        <v>540400993</v>
      </c>
      <c r="K12" s="126">
        <f>SUM(K13:K15)</f>
        <v>235335823</v>
      </c>
      <c r="L12" s="126">
        <f>SUM(L13:L15)</f>
        <v>311888075</v>
      </c>
      <c r="M12" s="126">
        <f>SUM(M13:M15)</f>
        <v>93342153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249552236</v>
      </c>
      <c r="K13" s="7">
        <v>152800682</v>
      </c>
      <c r="L13" s="7">
        <v>11910862</v>
      </c>
      <c r="M13" s="7">
        <v>7257972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257178623</v>
      </c>
      <c r="K14" s="7">
        <v>67944149</v>
      </c>
      <c r="L14" s="7">
        <v>270068926</v>
      </c>
      <c r="M14" s="7">
        <v>76223952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33670134</v>
      </c>
      <c r="K15" s="7">
        <v>14590992</v>
      </c>
      <c r="L15" s="7">
        <v>29908287</v>
      </c>
      <c r="M15" s="7">
        <v>9860229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6">
        <f>SUM(J17:J19)</f>
        <v>17748599</v>
      </c>
      <c r="K16" s="126">
        <f>SUM(K17:K19)</f>
        <v>6135797</v>
      </c>
      <c r="L16" s="126">
        <f>SUM(L17:L19)</f>
        <v>17712547</v>
      </c>
      <c r="M16" s="126">
        <f>SUM(M17:M19)</f>
        <v>6766129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11100739</v>
      </c>
      <c r="K17" s="7">
        <v>3857016</v>
      </c>
      <c r="L17" s="7">
        <v>11121689</v>
      </c>
      <c r="M17" s="7">
        <v>4190965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4140271</v>
      </c>
      <c r="K18" s="7">
        <v>1414179</v>
      </c>
      <c r="L18" s="7">
        <v>4136286</v>
      </c>
      <c r="M18" s="7">
        <v>1641801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2507589</v>
      </c>
      <c r="K19" s="7">
        <v>864602</v>
      </c>
      <c r="L19" s="7">
        <v>2454572</v>
      </c>
      <c r="M19" s="7">
        <v>933363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129">
        <v>19726866</v>
      </c>
      <c r="K20" s="129">
        <v>6607010</v>
      </c>
      <c r="L20" s="129">
        <v>19000622</v>
      </c>
      <c r="M20" s="129">
        <v>6318354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129">
        <v>8764967</v>
      </c>
      <c r="K21" s="129">
        <v>2672052</v>
      </c>
      <c r="L21" s="129">
        <v>4267828</v>
      </c>
      <c r="M21" s="129">
        <v>1292926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/>
      <c r="M24" s="7"/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/>
      <c r="K25" s="7"/>
      <c r="L25" s="7"/>
      <c r="M25" s="7"/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129">
        <v>2969044</v>
      </c>
      <c r="K26" s="129">
        <v>800080</v>
      </c>
      <c r="L26" s="129">
        <v>4166288</v>
      </c>
      <c r="M26" s="129">
        <v>488779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6">
        <f>SUM(J28:J32)</f>
        <v>26804937</v>
      </c>
      <c r="K27" s="126">
        <f>SUM(K28:K32)</f>
        <v>6577406</v>
      </c>
      <c r="L27" s="126">
        <f>SUM(L28:L32)</f>
        <v>53903965</v>
      </c>
      <c r="M27" s="126">
        <f>SUM(M28:M32)</f>
        <v>7148880</v>
      </c>
    </row>
    <row r="28" spans="1:13" ht="22.5" customHeight="1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5740896</v>
      </c>
      <c r="K28" s="7">
        <v>4322059</v>
      </c>
      <c r="L28" s="7">
        <v>10682464</v>
      </c>
      <c r="M28" s="7">
        <v>4262432</v>
      </c>
    </row>
    <row r="29" spans="1:13" ht="24" customHeight="1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12972774</v>
      </c>
      <c r="K29" s="7">
        <v>1528932</v>
      </c>
      <c r="L29" s="7">
        <v>7217823</v>
      </c>
      <c r="M29" s="7">
        <v>810651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/>
      <c r="L30" s="7"/>
      <c r="M30" s="7"/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>
        <v>300500</v>
      </c>
      <c r="M31" s="7">
        <v>150000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8091267</v>
      </c>
      <c r="K32" s="7">
        <v>726415</v>
      </c>
      <c r="L32" s="7">
        <v>35703178</v>
      </c>
      <c r="M32" s="7">
        <v>1925797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6">
        <f>SUM(J34:J37)</f>
        <v>24005130</v>
      </c>
      <c r="K33" s="126">
        <f>SUM(K34:K37)</f>
        <v>11554531</v>
      </c>
      <c r="L33" s="126">
        <f>SUM(L34:L37)</f>
        <v>19784702</v>
      </c>
      <c r="M33" s="126">
        <f>SUM(M34:M37)</f>
        <v>6796659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3729571</v>
      </c>
      <c r="K34" s="7">
        <v>84830</v>
      </c>
      <c r="L34" s="7">
        <v>3011375</v>
      </c>
      <c r="M34" s="7">
        <v>21060</v>
      </c>
    </row>
    <row r="35" spans="1:13" ht="20.25" customHeight="1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18861979</v>
      </c>
      <c r="K35" s="7">
        <v>10056121</v>
      </c>
      <c r="L35" s="7">
        <v>16773327</v>
      </c>
      <c r="M35" s="7">
        <v>6775599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/>
      <c r="L36" s="7"/>
      <c r="M36" s="7"/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1413580</v>
      </c>
      <c r="K37" s="7">
        <v>1413580</v>
      </c>
      <c r="L37" s="7"/>
      <c r="M37" s="7"/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6">
        <f>J7+J27+J38+J40</f>
        <v>674613265</v>
      </c>
      <c r="K42" s="126">
        <f>K7+K27+K38+K40</f>
        <v>229711573</v>
      </c>
      <c r="L42" s="126">
        <f>L7+L27+L38+L40</f>
        <v>491620056</v>
      </c>
      <c r="M42" s="126">
        <f>M7+M27+M38+M40</f>
        <v>113208143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6">
        <f>J10+J33+J39+J41</f>
        <v>682700472</v>
      </c>
      <c r="K43" s="126">
        <f>K10+K33+K39+K41</f>
        <v>249413705</v>
      </c>
      <c r="L43" s="126">
        <f>L10+L33+L39+L41</f>
        <v>466506737</v>
      </c>
      <c r="M43" s="126">
        <f>M10+M33+M39+M41</f>
        <v>107214312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6">
        <f>J42-J43</f>
        <v>-8087207</v>
      </c>
      <c r="K44" s="126">
        <f>K42-K43</f>
        <v>-19702132</v>
      </c>
      <c r="L44" s="126">
        <f>L42-L43</f>
        <v>25113319</v>
      </c>
      <c r="M44" s="126">
        <f>M42-M43</f>
        <v>5993831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25113319</v>
      </c>
      <c r="M45" s="53">
        <f>IF(M42&gt;M43,M42-M43,0)</f>
        <v>5993831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8087207</v>
      </c>
      <c r="K46" s="53">
        <f>IF(K43&gt;K42,K43-K42,0)</f>
        <v>19702132</v>
      </c>
      <c r="L46" s="53">
        <f>IF(L43&gt;L42,L43-L42,0)</f>
        <v>0</v>
      </c>
      <c r="M46" s="53"/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/>
      <c r="K47" s="7"/>
      <c r="L47" s="7"/>
      <c r="M47" s="7"/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6">
        <f>J44-J47</f>
        <v>-8087207</v>
      </c>
      <c r="K48" s="126">
        <f>K44-K47</f>
        <v>-19702132</v>
      </c>
      <c r="L48" s="126">
        <f>L44-L47</f>
        <v>25113319</v>
      </c>
      <c r="M48" s="126">
        <f>M44-M47</f>
        <v>5993831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25113319</v>
      </c>
      <c r="M49" s="53">
        <f>IF(M48&gt;0,M48,0)</f>
        <v>5993831</v>
      </c>
    </row>
    <row r="50" spans="1:13" ht="12.75" customHeight="1">
      <c r="A50" s="257" t="s">
        <v>220</v>
      </c>
      <c r="B50" s="258"/>
      <c r="C50" s="258"/>
      <c r="D50" s="258"/>
      <c r="E50" s="258"/>
      <c r="F50" s="258"/>
      <c r="G50" s="258"/>
      <c r="H50" s="259"/>
      <c r="I50" s="4">
        <v>154</v>
      </c>
      <c r="J50" s="60">
        <f>IF(J48&lt;0,-J48,0)</f>
        <v>8087207</v>
      </c>
      <c r="K50" s="60">
        <f>IF(K48&lt;0,-K48,0)</f>
        <v>19702132</v>
      </c>
      <c r="L50" s="60">
        <f>IF(L48&lt;0,-L48,0)</f>
        <v>0</v>
      </c>
      <c r="M50" s="60"/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6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4"/>
      <c r="J52" s="54"/>
      <c r="K52" s="132"/>
      <c r="L52" s="54"/>
      <c r="M52" s="132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56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127">
        <f>J48</f>
        <v>-8087207</v>
      </c>
      <c r="K56" s="127">
        <f>K48</f>
        <v>-19702132</v>
      </c>
      <c r="L56" s="127">
        <f>L48</f>
        <v>25113319</v>
      </c>
      <c r="M56" s="127">
        <f>M48</f>
        <v>5993831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8.75" customHeight="1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128">
        <f>J56+J66</f>
        <v>-8087207</v>
      </c>
      <c r="K67" s="128">
        <f>K56+K66</f>
        <v>-19702132</v>
      </c>
      <c r="L67" s="128">
        <f>L56+L66</f>
        <v>25113319</v>
      </c>
      <c r="M67" s="128">
        <f>M56+M66</f>
        <v>5993831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5" customHeight="1" thickBot="1">
      <c r="A71" s="244" t="s">
        <v>235</v>
      </c>
      <c r="B71" s="245"/>
      <c r="C71" s="245"/>
      <c r="D71" s="245"/>
      <c r="E71" s="245"/>
      <c r="F71" s="245"/>
      <c r="G71" s="245"/>
      <c r="H71" s="246"/>
      <c r="I71" s="134">
        <v>170</v>
      </c>
      <c r="J71" s="135"/>
      <c r="K71" s="135"/>
      <c r="L71" s="135"/>
      <c r="M71" s="135"/>
    </row>
    <row r="72" ht="13.5" thickTop="1"/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51:H65536 B1:H49 I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25">
      <selection activeCell="K53" sqref="K53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7.57421875" style="52" customWidth="1"/>
    <col min="9" max="9" width="8.5742187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335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318</v>
      </c>
      <c r="K4" s="65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6">
        <v>2</v>
      </c>
      <c r="J5" s="67" t="s">
        <v>283</v>
      </c>
      <c r="K5" s="67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-8087207</v>
      </c>
      <c r="K7" s="7">
        <v>25113319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19726866</v>
      </c>
      <c r="K8" s="7">
        <v>19000622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/>
      <c r="K9" s="7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/>
      <c r="K10" s="7">
        <v>34889604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145754223</v>
      </c>
      <c r="K11" s="7">
        <v>88156790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4422619</v>
      </c>
      <c r="K12" s="7">
        <v>362348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131">
        <f>SUM(J7:J12)</f>
        <v>161816501</v>
      </c>
      <c r="K13" s="126">
        <f>SUM(K7:K12)</f>
        <v>167522683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106909871</v>
      </c>
      <c r="K14" s="7">
        <v>132171039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44082380</v>
      </c>
      <c r="K15" s="7"/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/>
      <c r="K16" s="7"/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166175806</v>
      </c>
      <c r="K17" s="7">
        <v>98703597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131">
        <f>SUM(J14:J17)</f>
        <v>317168057</v>
      </c>
      <c r="K18" s="126">
        <f>SUM(K14:K17)</f>
        <v>230874636</v>
      </c>
    </row>
    <row r="19" spans="1:11" ht="20.25" customHeight="1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131">
        <f>IF(J13&gt;J18,J13-J18,0)</f>
        <v>0</v>
      </c>
      <c r="K19" s="126">
        <f>IF(K13&gt;K18,K13-K18,0)</f>
        <v>0</v>
      </c>
    </row>
    <row r="20" spans="1:11" ht="20.25" customHeight="1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131">
        <f>IF(J18&gt;J13,J18-J13,0)</f>
        <v>155351556</v>
      </c>
      <c r="K20" s="126">
        <f>IF(K18&gt;K13,K18-K13,0)</f>
        <v>63351953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3"/>
      <c r="J21" s="263"/>
      <c r="K21" s="264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76042</v>
      </c>
      <c r="K22" s="7">
        <v>28955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631114</v>
      </c>
      <c r="K24" s="7">
        <v>7455010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77328</v>
      </c>
      <c r="K25" s="7">
        <v>75390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29526802</v>
      </c>
      <c r="K26" s="7">
        <v>20593550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131">
        <f>SUM(J22:J26)</f>
        <v>30311286</v>
      </c>
      <c r="K27" s="131">
        <f>SUM(K22:K26)</f>
        <v>28152905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4867504</v>
      </c>
      <c r="K28" s="7">
        <v>4308016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3947275</v>
      </c>
      <c r="K30" s="7">
        <v>11107327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131">
        <f>SUM(J28:J30)</f>
        <v>8814779</v>
      </c>
      <c r="K31" s="126">
        <f>SUM(K28:K30)</f>
        <v>15415343</v>
      </c>
    </row>
    <row r="32" spans="1:11" ht="20.25" customHeight="1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131">
        <f>IF(J27&gt;J31,J27-J31,0)</f>
        <v>21496507</v>
      </c>
      <c r="K32" s="126">
        <f>IF(K27&gt;K31,K27-K31,0)</f>
        <v>12737562</v>
      </c>
    </row>
    <row r="33" spans="1:11" ht="20.25" customHeight="1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131">
        <f>IF(J31&gt;J27,J31-J27,0)</f>
        <v>0</v>
      </c>
      <c r="K33" s="126">
        <f>IF(K31&gt;K27,K31-K27,0)</f>
        <v>0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3"/>
      <c r="J34" s="263"/>
      <c r="K34" s="264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276640848</v>
      </c>
      <c r="K36" s="7">
        <v>305039966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8000000</v>
      </c>
      <c r="K37" s="7">
        <v>5500000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6">
        <f>SUM(J35:J37)</f>
        <v>284640848</v>
      </c>
      <c r="K38" s="126">
        <f>SUM(K35:K37)</f>
        <v>310539966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138705158</v>
      </c>
      <c r="K39" s="7">
        <v>280310695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2469335</v>
      </c>
      <c r="K41" s="7">
        <v>563525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>
        <v>4635120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500000</v>
      </c>
      <c r="K43" s="7">
        <v>13500000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131">
        <f>SUM(J39:J43)</f>
        <v>141674493</v>
      </c>
      <c r="K44" s="126">
        <f>SUM(K39:K43)</f>
        <v>299009340</v>
      </c>
    </row>
    <row r="45" spans="1:11" ht="20.25" customHeight="1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131">
        <f>IF(J38&gt;J44,J38-J44,0)</f>
        <v>142966355</v>
      </c>
      <c r="K45" s="126">
        <f>IF(K38&gt;K44,K38-K44,0)</f>
        <v>11530626</v>
      </c>
    </row>
    <row r="46" spans="1:11" ht="20.25" customHeight="1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2">
        <f>IF(J19-J20+J32-J33+J45-J46&gt;0,J19-J20+J32-J33+J45-J46,0)</f>
        <v>9111306</v>
      </c>
      <c r="K47" s="53">
        <f>IF(K19-K20+K32-K33+K45-K46&gt;0,K19-K20+K32-K33+K45-K46,0)</f>
        <v>0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39083765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22411336</v>
      </c>
      <c r="K49" s="7">
        <v>62683134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f>J47</f>
        <v>9111306</v>
      </c>
      <c r="K50" s="7">
        <f>K47</f>
        <v>0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f>J48</f>
        <v>0</v>
      </c>
      <c r="K51" s="7">
        <f>K48</f>
        <v>39083765</v>
      </c>
    </row>
    <row r="52" spans="1:11" ht="12.75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63">
        <f>J49+J50-J51</f>
        <v>31522642</v>
      </c>
      <c r="K52" s="60">
        <f>K49+K50-K51</f>
        <v>23599369</v>
      </c>
    </row>
    <row r="53" ht="12.75">
      <c r="K53" s="133"/>
    </row>
    <row r="54" ht="12.75">
      <c r="K54" s="13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318</v>
      </c>
      <c r="K4" s="65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0">
        <v>2</v>
      </c>
      <c r="J5" s="71" t="s">
        <v>283</v>
      </c>
      <c r="K5" s="71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9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25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3"/>
      <c r="J22" s="263"/>
      <c r="K22" s="264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3">
        <v>0</v>
      </c>
      <c r="J35" s="263"/>
      <c r="K35" s="264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2" width="8.140625" style="74" customWidth="1"/>
    <col min="3" max="3" width="7.8515625" style="74" customWidth="1"/>
    <col min="4" max="8" width="8.00390625" style="74" customWidth="1"/>
    <col min="9" max="9" width="7.7109375" style="74" customWidth="1"/>
    <col min="10" max="11" width="9.28125" style="74" customWidth="1"/>
    <col min="12" max="16384" width="9.140625" style="74" customWidth="1"/>
  </cols>
  <sheetData>
    <row r="1" spans="1:12" ht="12.75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3"/>
    </row>
    <row r="2" spans="1:12" ht="15.75">
      <c r="A2" s="42"/>
      <c r="B2" s="72"/>
      <c r="C2" s="281" t="s">
        <v>282</v>
      </c>
      <c r="D2" s="281"/>
      <c r="E2" s="75" t="s">
        <v>330</v>
      </c>
      <c r="F2" s="43" t="s">
        <v>250</v>
      </c>
      <c r="G2" s="282">
        <v>43373</v>
      </c>
      <c r="H2" s="283"/>
      <c r="I2" s="72"/>
      <c r="J2" s="72"/>
      <c r="K2" s="72"/>
      <c r="L2" s="76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78" t="s">
        <v>305</v>
      </c>
      <c r="J3" s="79" t="s">
        <v>150</v>
      </c>
      <c r="K3" s="79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1">
        <v>2</v>
      </c>
      <c r="J4" s="80" t="s">
        <v>283</v>
      </c>
      <c r="K4" s="80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249600060</v>
      </c>
      <c r="K5" s="45">
        <v>249600060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10368101</v>
      </c>
      <c r="K6" s="46">
        <v>10368101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56346673</v>
      </c>
      <c r="K7" s="46">
        <v>51711553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349584804</v>
      </c>
      <c r="K8" s="46">
        <v>246142592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-103442212</v>
      </c>
      <c r="K9" s="46">
        <v>25113319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>
        <v>0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26">
        <f>SUM(J5:J13)</f>
        <v>562457426</v>
      </c>
      <c r="K14" s="126">
        <f>SUM(K5:K13)</f>
        <v>582935625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/>
      <c r="K23" s="45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77"/>
      <c r="K24" s="77"/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336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Smojver</cp:lastModifiedBy>
  <cp:lastPrinted>2018-07-24T12:37:15Z</cp:lastPrinted>
  <dcterms:created xsi:type="dcterms:W3CDTF">2008-10-17T11:51:54Z</dcterms:created>
  <dcterms:modified xsi:type="dcterms:W3CDTF">2018-11-16T10:18:02Z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