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08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<sst xmlns="http://schemas.openxmlformats.org/spreadsheetml/2006/main" count="396" uniqueCount="344">
  <si>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</si>
  <si>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</si>
  <si>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</si>
  <si>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</si>
  <si>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</si>
  <si>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</si>
  <si>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</si>
  <si>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</si>
  <si>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</si>
  <si>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</si>
  <si>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</si>
  <si>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</si>
  <si>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</si>
  <si>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</si>
  <si>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</si>
  <si>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</si>
  <si>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</si>
  <si>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</si>
  <si>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</si>
  <si>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</si>
  <si>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</si>
  <si>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</si>
  <si>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</si>
  <si>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</si>
  <si>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</si>
  <si>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</si>
  <si>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</si>
  <si>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</si>
  <si>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</si>
  <si>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</si>
  <si>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</si>
  <si>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</si>
  <si>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</si>
  <si>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</si>
  <si>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</si>
  <si>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</si>
  <si>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</si>
  <si>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</si>
  <si>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</si>
  <si>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</si>
  <si>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</si>
  <si>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</si>
  <si>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</si>
  <si>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</si>
  <si>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</si>
  <si>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</si>
  <si>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</si>
  <si>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</si>
  <si>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</si>
  <si>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</si>
  <si>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</si>
  <si>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</si>
  <si>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</si>
  <si>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</si>
  <si>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</si>
  <si>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</si>
  <si>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</si>
  <si>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</si>
  <si>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</si>
  <si>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</si>
  <si>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</si>
  <si>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</si>
  <si>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</si>
  <si>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</si>
  <si>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</si>
  <si>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</si>
  <si>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</si>
  <si>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</si>
  <si>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</si>
  <si>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</si>
  <si>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</si>
  <si>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</si>
  <si>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</si>
  <si>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</si>
  <si>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</si>
  <si>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</si>
  <si>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</si>
  <si>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</si>
  <si>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</si>
  <si>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</si>
  <si>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</si>
  <si>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</si>
  <si>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</si>
  <si>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</si>
  <si>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</si>
  <si>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</si>
  <si>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</si>
  <si>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</si>
  <si>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</si>
  <si>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</si>
  <si>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</si>
  <si>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</si>
  <si>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</si>
  <si>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</si>
  <si>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</si>
  <si>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</si>
  <si>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</si>
  <si>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</si>
  <si>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</si>
  <si>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</si>
  <si>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</si>
  <si>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</si>
  <si>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</si>
  <si>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</si>
  <si>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</si>
  <si>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</si>
  <si>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</si>
  <si>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</si>
  <si>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</si>
  <si>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</si>
  <si>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</si>
  <si>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</si>
  <si>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</si>
  <si>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</si>
  <si>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</si>
  <si>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</si>
  <si>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</si>
  <si>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</si>
  <si>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</si>
  <si>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</si>
  <si>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</si>
  <si>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</si>
  <si>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</si>
  <si>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</si>
  <si>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</si>
  <si>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</si>
  <si>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</si>
  <si>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</si>
  <si>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</si>
  <si>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</si>
  <si>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</si>
  <si>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</si>
  <si>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</si>
  <si>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</si>
  <si>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</si>
  <si>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</si>
  <si>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</si>
  <si>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</si>
  <si>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</si>
  <si>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</si>
  <si>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</si>
  <si>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</si>
  <si>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</si>
  <si>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</si>
  <si>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</si>
  <si>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</si>
  <si>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</si>
  <si>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</si>
  <si>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</si>
  <si>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</si>
  <si>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</si>
  <si>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</si>
  <si>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</si>
  <si>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</si>
  <si>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</si>
  <si>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</si>
  <si>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</si>
  <si>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</si>
  <si>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</si>
  <si>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</si>
  <si>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</si>
  <si>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</si>
  <si>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</si>
  <si>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</si>
  <si>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</si>
  <si>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</si>
  <si>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</si>
  <si>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</si>
  <si>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</si>
  <si>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</si>
  <si>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</si>
  <si>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</si>
  <si>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</si>
  <si>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</si>
  <si>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</si>
  <si>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</si>
  <si>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</si>
  <si>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</si>
  <si>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</si>
  <si>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</si>
  <si>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</si>
  <si>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</si>
  <si>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</si>
  <si>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</si>
  <si>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</si>
  <si>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</si>
  <si>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</si>
  <si>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</si>
  <si>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</si>
  <si>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</si>
  <si>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</si>
  <si>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</si>
  <si>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</si>
  <si>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</si>
  <si>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</si>
  <si>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</si>
  <si>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</si>
  <si>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</si>
  <si>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</si>
  <si>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</si>
  <si>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</si>
  <si>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</si>
  <si>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</si>
  <si>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</si>
  <si>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</si>
  <si>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</si>
  <si>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</si>
  <si>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</si>
  <si>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</si>
  <si>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</si>
  <si>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</si>
  <si>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</si>
  <si>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</si>
  <si>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</si>
  <si>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</si>
  <si>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</si>
  <si>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</si>
  <si>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</si>
  <si>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</si>
  <si>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</si>
  <si>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</si>
  <si>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</si>
  <si>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</si>
  <si>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</si>
  <si>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</si>
  <si>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</si>
  <si>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</si>
  <si>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</si>
  <si>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</si>
  <si>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</si>
  <si>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</si>
  <si>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</si>
  <si>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</si>
  <si>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</si>
  <si>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</si>
  <si>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</si>
  <si>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</si>
  <si>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</si>
  <si>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</si>
  <si>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</si>
  <si>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</si>
  <si>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</si>
  <si>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</si>
  <si>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</si>
  <si>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</si>
  <si>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</si>
  <si>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</si>
  <si>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</si>
  <si>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</si>
  <si>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</si>
  <si>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</si>
  <si>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</si>
  <si>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</si>
  <si>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</si>
  <si>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</si>
  <si>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</si>
  <si>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</si>
  <si>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</si>
  <si>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</si>
  <si>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</si>
  <si>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</si>
  <si>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</si>
  <si>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</si>
  <si>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</si>
  <si>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</si>
  <si>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</si>
  <si>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</si>
  <si>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</si>
  <si>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</si>
  <si>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</si>
  <si>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</si>
  <si>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</si>
  <si>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</si>
  <si>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</si>
  <si>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</si>
  <si>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</si>
  <si>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</si>
  <si>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</si>
  <si>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</si>
  <si>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</si>
  <si>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</si>
  <si>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</si>
  <si>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</si>
  <si>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</si>
  <si>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</si>
  <si>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</si>
  <si>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</si>
  <si>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</si>
  <si>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</si>
  <si>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</si>
  <si>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</si>
  <si>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</si>
  <si>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</si>
  <si>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</si>
  <si>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</si>
  <si>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</si>
  <si>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</si>
  <si>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</si>
  <si>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</si>
  <si>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</si>
  <si>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</si>
  <si>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</si>
  <si>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</si>
  <si>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</si>
  <si>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</si>
  <si>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</si>
  <si>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</si>
  <si>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</si>
  <si>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</si>
  <si>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</si>
  <si>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</si>
  <si>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</si>
  <si>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</si>
  <si>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</si>
  <si>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</si>
  <si>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</si>
  <si>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</si>
  <si>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</si>
  <si>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</si>
  <si>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</si>
  <si>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</si>
  <si>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</si>
  <si>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</si>
  <si>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</si>
  <si>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NE</t>
  </si>
  <si>
    <t>01650971</t>
  </si>
  <si>
    <t>010049135</t>
  </si>
  <si>
    <t>viro@secerana.hr</t>
  </si>
  <si>
    <t>www.secerana.hr</t>
  </si>
  <si>
    <t>1081</t>
  </si>
  <si>
    <t>01.01.</t>
  </si>
  <si>
    <t>ZDENKA SMOJVER</t>
  </si>
  <si>
    <t>033840122</t>
  </si>
  <si>
    <t>033840103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</si>
  <si>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</si>
  <si>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</si>
  <si>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</si>
  <si>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ŽELJKO ZADRO</t>
  </si>
  <si>
    <t>ZAGREB</t>
  </si>
  <si>
    <t>GRAD ZAGREB</t>
  </si>
  <si>
    <t>ULICA GRADA VUKOVARA 269 g</t>
  </si>
  <si>
    <t>AKTIVA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</si>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</sst>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0" xfId="0" applyFill="1" applyBorder="1" applyAlignment="1">
      <alignment/>
    </xf>
    <xf numFmtId="3" fontId="1" fillId="0" borderId="0" xfId="0" applyNumberFormat="1" applyFont="1" applyFill="1" applyAlignment="1">
      <alignment/>
    </xf>
    <xf numFmtId="167" fontId="2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1">
      <selection activeCell="K12" sqref="K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7">
        <v>43101</v>
      </c>
      <c r="F2" s="12"/>
      <c r="G2" s="13" t="s">
        <v>250</v>
      </c>
      <c r="H2" s="117">
        <v>43190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7" t="s">
        <v>251</v>
      </c>
      <c r="B6" s="148"/>
      <c r="C6" s="139" t="s">
        <v>325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9" t="s">
        <v>252</v>
      </c>
      <c r="B8" s="150"/>
      <c r="C8" s="139" t="s">
        <v>326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6" t="s">
        <v>253</v>
      </c>
      <c r="B10" s="137"/>
      <c r="C10" s="139" t="s">
        <v>322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254</v>
      </c>
      <c r="B12" s="148"/>
      <c r="C12" s="151" t="s">
        <v>323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255</v>
      </c>
      <c r="B14" s="148"/>
      <c r="C14" s="157">
        <v>10000</v>
      </c>
      <c r="D14" s="158"/>
      <c r="E14" s="16"/>
      <c r="F14" s="151" t="s">
        <v>338</v>
      </c>
      <c r="G14" s="152"/>
      <c r="H14" s="152"/>
      <c r="I14" s="15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256</v>
      </c>
      <c r="B16" s="148"/>
      <c r="C16" s="151" t="s">
        <v>340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257</v>
      </c>
      <c r="B18" s="148"/>
      <c r="C18" s="154" t="s">
        <v>327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258</v>
      </c>
      <c r="B20" s="148"/>
      <c r="C20" s="154" t="s">
        <v>328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259</v>
      </c>
      <c r="B22" s="148"/>
      <c r="C22" s="118">
        <v>133</v>
      </c>
      <c r="D22" s="151" t="s">
        <v>338</v>
      </c>
      <c r="E22" s="159"/>
      <c r="F22" s="160"/>
      <c r="G22" s="147"/>
      <c r="H22" s="162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7" t="s">
        <v>260</v>
      </c>
      <c r="B24" s="148"/>
      <c r="C24" s="118">
        <v>21</v>
      </c>
      <c r="D24" s="151" t="s">
        <v>339</v>
      </c>
      <c r="E24" s="159"/>
      <c r="F24" s="159"/>
      <c r="G24" s="160"/>
      <c r="H24" s="51" t="s">
        <v>261</v>
      </c>
      <c r="I24" s="119">
        <v>203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47" t="s">
        <v>262</v>
      </c>
      <c r="B26" s="148"/>
      <c r="C26" s="120" t="s">
        <v>324</v>
      </c>
      <c r="D26" s="25"/>
      <c r="E26" s="33"/>
      <c r="F26" s="24"/>
      <c r="G26" s="161" t="s">
        <v>263</v>
      </c>
      <c r="H26" s="148"/>
      <c r="I26" s="121" t="s">
        <v>329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39"/>
      <c r="I30" s="140"/>
      <c r="J30" s="10"/>
      <c r="K30" s="10"/>
      <c r="L30" s="10"/>
    </row>
    <row r="31" spans="1:12" ht="12.75">
      <c r="A31" s="91"/>
      <c r="B31" s="22"/>
      <c r="C31" s="21"/>
      <c r="D31" s="163"/>
      <c r="E31" s="163"/>
      <c r="F31" s="163"/>
      <c r="G31" s="164"/>
      <c r="H31" s="16"/>
      <c r="I31" s="98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39"/>
      <c r="I32" s="14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39"/>
      <c r="I34" s="14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9"/>
      <c r="I36" s="140"/>
      <c r="J36" s="10"/>
      <c r="K36" s="10"/>
      <c r="L36" s="10"/>
    </row>
    <row r="37" spans="1:12" ht="12.75">
      <c r="A37" s="100"/>
      <c r="B37" s="30"/>
      <c r="C37" s="177"/>
      <c r="D37" s="178"/>
      <c r="E37" s="16"/>
      <c r="F37" s="177"/>
      <c r="G37" s="178"/>
      <c r="H37" s="16"/>
      <c r="I37" s="92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9"/>
      <c r="I38" s="14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9"/>
      <c r="I40" s="14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6" t="s">
        <v>267</v>
      </c>
      <c r="B44" s="186"/>
      <c r="C44" s="139"/>
      <c r="D44" s="140"/>
      <c r="E44" s="26"/>
      <c r="F44" s="151"/>
      <c r="G44" s="166"/>
      <c r="H44" s="166"/>
      <c r="I44" s="167"/>
      <c r="J44" s="10"/>
      <c r="K44" s="10"/>
      <c r="L44" s="10"/>
    </row>
    <row r="45" spans="1:12" ht="12.75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.75">
      <c r="A46" s="136" t="s">
        <v>268</v>
      </c>
      <c r="B46" s="186"/>
      <c r="C46" s="151" t="s">
        <v>331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6" t="s">
        <v>270</v>
      </c>
      <c r="B48" s="186"/>
      <c r="C48" s="187" t="s">
        <v>332</v>
      </c>
      <c r="D48" s="188"/>
      <c r="E48" s="189"/>
      <c r="F48" s="16"/>
      <c r="G48" s="51" t="s">
        <v>271</v>
      </c>
      <c r="H48" s="187" t="s">
        <v>333</v>
      </c>
      <c r="I48" s="18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6" t="s">
        <v>257</v>
      </c>
      <c r="B50" s="186"/>
      <c r="C50" s="192" t="s">
        <v>334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7" t="s">
        <v>272</v>
      </c>
      <c r="B52" s="148"/>
      <c r="C52" s="187" t="s">
        <v>337</v>
      </c>
      <c r="D52" s="188"/>
      <c r="E52" s="188"/>
      <c r="F52" s="188"/>
      <c r="G52" s="188"/>
      <c r="H52" s="188"/>
      <c r="I52" s="153"/>
      <c r="J52" s="10"/>
      <c r="K52" s="10"/>
      <c r="L52" s="10"/>
    </row>
    <row r="53" spans="1:12" ht="12.75">
      <c r="A53" s="105"/>
      <c r="B53" s="20"/>
      <c r="C53" s="182" t="s">
        <v>273</v>
      </c>
      <c r="D53" s="182"/>
      <c r="E53" s="182"/>
      <c r="F53" s="182"/>
      <c r="G53" s="182"/>
      <c r="H53" s="18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3" t="s">
        <v>274</v>
      </c>
      <c r="C55" s="194"/>
      <c r="D55" s="194"/>
      <c r="E55" s="19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5"/>
      <c r="B57" s="195" t="s">
        <v>307</v>
      </c>
      <c r="C57" s="196"/>
      <c r="D57" s="196"/>
      <c r="E57" s="196"/>
      <c r="F57" s="196"/>
      <c r="G57" s="196"/>
      <c r="H57" s="196"/>
      <c r="I57" s="107"/>
      <c r="J57" s="10"/>
      <c r="K57" s="10"/>
      <c r="L57" s="10"/>
    </row>
    <row r="58" spans="1:12" ht="12.75">
      <c r="A58" s="105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5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0"/>
      <c r="H63" s="19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110" sqref="K110"/>
    </sheetView>
  </sheetViews>
  <sheetFormatPr defaultColWidth="9.140625" defaultRowHeight="12.75"/>
  <cols>
    <col min="1" max="4" width="9.140625" style="52" customWidth="1"/>
    <col min="5" max="5" width="8.8515625" style="52" customWidth="1"/>
    <col min="6" max="6" width="9.140625" style="52" customWidth="1"/>
    <col min="7" max="7" width="8.8515625" style="52" customWidth="1"/>
    <col min="8" max="8" width="8.7109375" style="52" customWidth="1"/>
    <col min="9" max="9" width="9.140625" style="52" customWidth="1"/>
    <col min="10" max="10" width="10.8515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335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318</v>
      </c>
      <c r="K4" s="59" t="s">
        <v>319</v>
      </c>
    </row>
    <row r="5" spans="1:11" ht="12" customHeight="1">
      <c r="A5" s="239">
        <v>1</v>
      </c>
      <c r="B5" s="239"/>
      <c r="C5" s="239"/>
      <c r="D5" s="239"/>
      <c r="E5" s="239"/>
      <c r="F5" s="239"/>
      <c r="G5" s="239"/>
      <c r="H5" s="239"/>
      <c r="I5" s="56">
        <v>2</v>
      </c>
      <c r="J5" s="55">
        <v>3</v>
      </c>
      <c r="K5" s="55">
        <v>4</v>
      </c>
    </row>
    <row r="6" spans="1:11" ht="12.75">
      <c r="A6" s="240" t="s">
        <v>341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126">
        <f>J9+J16+J26+J35+J39</f>
        <v>692483146</v>
      </c>
      <c r="K8" s="126">
        <f>K9+K16+K26+K35+K39</f>
        <v>686285153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126">
        <f>SUM(J10:J15)</f>
        <v>515755</v>
      </c>
      <c r="K9" s="126">
        <f>SUM(K10:K15)</f>
        <v>967916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515755</v>
      </c>
      <c r="K11" s="7">
        <v>967916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126">
        <f>SUM(J17:J25)</f>
        <v>156523874</v>
      </c>
      <c r="K16" s="126">
        <f>SUM(K17:K25)</f>
        <v>150009560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5548592</v>
      </c>
      <c r="K17" s="7">
        <v>5548592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62595526</v>
      </c>
      <c r="K18" s="7">
        <v>61060713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49960898</v>
      </c>
      <c r="K19" s="7">
        <v>45390877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/>
      <c r="K20" s="7"/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34254275</v>
      </c>
      <c r="K22" s="7">
        <v>33882165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2230095</v>
      </c>
      <c r="K23" s="7">
        <v>2230095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9300</v>
      </c>
      <c r="K24" s="7">
        <v>9300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1925188</v>
      </c>
      <c r="K25" s="7">
        <v>1887818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126">
        <f>SUM(J27:J34)</f>
        <v>535443517</v>
      </c>
      <c r="K26" s="126">
        <f>SUM(K27:K34)</f>
        <v>535307677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419833409</v>
      </c>
      <c r="K27" s="7">
        <v>419829244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115338105</v>
      </c>
      <c r="K28" s="7">
        <v>115207249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13848</v>
      </c>
      <c r="K31" s="7">
        <v>13697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258155</v>
      </c>
      <c r="K32" s="7">
        <v>257487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7"/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126">
        <f>J41+J49+J56+J64</f>
        <v>525589492</v>
      </c>
      <c r="K40" s="126">
        <f>K41+K49+K56+K64</f>
        <v>530610845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126">
        <f>SUM(J42:J48)</f>
        <v>168479068</v>
      </c>
      <c r="K41" s="126">
        <f>SUM(K42:K48)</f>
        <v>108254259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15746983</v>
      </c>
      <c r="K42" s="7">
        <v>15648639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>
        <v>13367885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125761431</v>
      </c>
      <c r="K44" s="7">
        <v>31171888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22475298</v>
      </c>
      <c r="K45" s="7">
        <v>42431370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4495356</v>
      </c>
      <c r="K46" s="7">
        <v>5634477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126">
        <f>SUM(J50:J55)</f>
        <v>135261230</v>
      </c>
      <c r="K49" s="126">
        <f>SUM(K50:K55)</f>
        <v>168797455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45106773</v>
      </c>
      <c r="K50" s="7">
        <v>49206281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80332841</v>
      </c>
      <c r="K51" s="7">
        <v>115303257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759</v>
      </c>
      <c r="K53" s="7">
        <v>2639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9664925</v>
      </c>
      <c r="K54" s="7">
        <v>4131507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155932</v>
      </c>
      <c r="K55" s="7">
        <v>153771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126">
        <f>SUM(J57:J63)</f>
        <v>159166060</v>
      </c>
      <c r="K56" s="126">
        <f>SUM(K57:K63)</f>
        <v>242829073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152546574</v>
      </c>
      <c r="K58" s="7">
        <v>236092024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6219986</v>
      </c>
      <c r="K62" s="7">
        <v>6337549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399500</v>
      </c>
      <c r="K63" s="7">
        <v>399500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129">
        <v>62683134</v>
      </c>
      <c r="K64" s="129">
        <v>10730058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129">
        <v>1503946</v>
      </c>
      <c r="K65" s="129">
        <v>1243264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126">
        <f>J7+J8+J40+J65</f>
        <v>1219576584</v>
      </c>
      <c r="K66" s="126">
        <f>K7+K8+K40+K65</f>
        <v>1218139262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130">
        <v>120241416</v>
      </c>
      <c r="K67" s="130">
        <v>159359574</v>
      </c>
    </row>
    <row r="68" spans="1:11" ht="12.75">
      <c r="A68" s="208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125">
        <f>J70+J71+J72+J78+J79+J82+J85</f>
        <v>562457426</v>
      </c>
      <c r="K69" s="125">
        <f>K70+K71+K72+K78+K79+K82+K85</f>
        <v>581349920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129">
        <v>249600060</v>
      </c>
      <c r="K70" s="129">
        <v>249600060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129">
        <v>10368101</v>
      </c>
      <c r="K71" s="129">
        <v>10368101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126">
        <f>J73+J74-J75+J76+J77</f>
        <v>56346673</v>
      </c>
      <c r="K72" s="126">
        <f>K73+K74-K75+K76+K77</f>
        <v>56346673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12480003</v>
      </c>
      <c r="K73" s="7">
        <v>12480003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43866670</v>
      </c>
      <c r="K74" s="7">
        <v>43866670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129"/>
      <c r="K78" s="129"/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126">
        <f>J80-J81</f>
        <v>349584804</v>
      </c>
      <c r="K79" s="126">
        <f>K80-K81</f>
        <v>246142592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349584804</v>
      </c>
      <c r="K80" s="7">
        <v>246142592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126">
        <f>J83-J84</f>
        <v>-103442212</v>
      </c>
      <c r="K82" s="126">
        <f>K83-K84</f>
        <v>18892494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>
        <v>18892494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103442212</v>
      </c>
      <c r="K84" s="7"/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126">
        <f>SUM(J87:J89)</f>
        <v>0</v>
      </c>
      <c r="K86" s="126">
        <f>SUM(K87:K89)</f>
        <v>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/>
      <c r="K89" s="7"/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126">
        <f>SUM(J91:J99)</f>
        <v>157643945</v>
      </c>
      <c r="K90" s="126">
        <f>SUM(K91:K99)</f>
        <v>138589439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572633</v>
      </c>
      <c r="K92" s="7">
        <v>487199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157071312</v>
      </c>
      <c r="K93" s="7">
        <v>138102240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26">
        <f>SUM(J101:J112)</f>
        <v>499168562</v>
      </c>
      <c r="K100" s="126">
        <f>SUM(K101:K112)</f>
        <v>497998501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5174487</v>
      </c>
      <c r="K101" s="7">
        <v>5291751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12999840</v>
      </c>
      <c r="K102" s="7">
        <v>4925266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259345545</v>
      </c>
      <c r="K103" s="7">
        <v>311921886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13553903</v>
      </c>
      <c r="K104" s="7">
        <v>32523944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162866591</v>
      </c>
      <c r="K105" s="7">
        <v>131175346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1427626</v>
      </c>
      <c r="K108" s="7">
        <v>1291887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6566560</v>
      </c>
      <c r="K109" s="7">
        <v>7603832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30963</v>
      </c>
      <c r="K110" s="7">
        <v>30963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37203047</v>
      </c>
      <c r="K112" s="7">
        <v>3233626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29">
        <v>306651</v>
      </c>
      <c r="K113" s="129">
        <v>201402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26">
        <f>J69+J86+J90+J100+J113</f>
        <v>1219576584</v>
      </c>
      <c r="K114" s="126">
        <f>K69+K86+K90+K100+K113</f>
        <v>1218139262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130">
        <v>120241416</v>
      </c>
      <c r="K115" s="130">
        <v>159359574</v>
      </c>
    </row>
    <row r="116" spans="1:11" ht="12.75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.75">
      <c r="A120" s="201" t="s">
        <v>311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47" sqref="K47"/>
    </sheetView>
  </sheetViews>
  <sheetFormatPr defaultColWidth="9.140625" defaultRowHeight="12.75"/>
  <cols>
    <col min="1" max="3" width="9.140625" style="52" customWidth="1"/>
    <col min="4" max="4" width="8.7109375" style="52" customWidth="1"/>
    <col min="5" max="6" width="9.140625" style="52" customWidth="1"/>
    <col min="7" max="7" width="8.57421875" style="52" customWidth="1"/>
    <col min="8" max="8" width="9.140625" style="52" customWidth="1"/>
    <col min="9" max="9" width="8.00390625" style="52" customWidth="1"/>
    <col min="10" max="10" width="11.140625" style="52" customWidth="1"/>
    <col min="11" max="11" width="10.28125" style="52" customWidth="1"/>
    <col min="12" max="12" width="11.57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7" t="s">
        <v>279</v>
      </c>
      <c r="J4" s="260" t="s">
        <v>318</v>
      </c>
      <c r="K4" s="260"/>
      <c r="L4" s="260" t="s">
        <v>319</v>
      </c>
      <c r="M4" s="260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1">
        <v>2</v>
      </c>
      <c r="J6" s="59">
        <v>5</v>
      </c>
      <c r="K6" s="59">
        <v>6</v>
      </c>
      <c r="L6" s="59">
        <v>5</v>
      </c>
      <c r="M6" s="59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125">
        <f>SUM(J8:J9)</f>
        <v>177920968</v>
      </c>
      <c r="K7" s="125">
        <f>SUM(K8:K9)</f>
        <v>177920968</v>
      </c>
      <c r="L7" s="125">
        <f>SUM(L8:L9)</f>
        <v>198732211</v>
      </c>
      <c r="M7" s="125">
        <f>SUM(M8:M9)</f>
        <v>198732211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177244385</v>
      </c>
      <c r="K8" s="7">
        <v>177244385</v>
      </c>
      <c r="L8" s="7">
        <v>198669127</v>
      </c>
      <c r="M8" s="7">
        <v>198669127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676583</v>
      </c>
      <c r="K9" s="7">
        <v>676583</v>
      </c>
      <c r="L9" s="7">
        <v>63084</v>
      </c>
      <c r="M9" s="7">
        <v>63084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6">
        <f>J11+J12+J16+J20+J21+J22+J25+J26</f>
        <v>172420337</v>
      </c>
      <c r="K10" s="126">
        <f>K11+K12+K16+K20+K21+K22+K25+K26</f>
        <v>172420337</v>
      </c>
      <c r="L10" s="126">
        <f>L11+L12+L16+L20+L21+L22+L25+L26</f>
        <v>204760569</v>
      </c>
      <c r="M10" s="126">
        <f>M11+M12+M16+M20+M21+M22+M25+M26</f>
        <v>204760569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129">
        <v>68165640</v>
      </c>
      <c r="K11" s="129">
        <v>68165640</v>
      </c>
      <c r="L11" s="129">
        <v>81221659</v>
      </c>
      <c r="M11" s="129">
        <v>81221659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6">
        <f>SUM(J13:J15)</f>
        <v>88133789</v>
      </c>
      <c r="K12" s="126">
        <f>SUM(K13:K15)</f>
        <v>88133789</v>
      </c>
      <c r="L12" s="126">
        <f>SUM(L13:L15)</f>
        <v>109718497</v>
      </c>
      <c r="M12" s="126">
        <f>SUM(M13:M15)</f>
        <v>109718497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2790304</v>
      </c>
      <c r="K13" s="7">
        <v>2790304</v>
      </c>
      <c r="L13" s="7">
        <v>2025563</v>
      </c>
      <c r="M13" s="7">
        <v>2025563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79216802</v>
      </c>
      <c r="K14" s="7">
        <v>79216802</v>
      </c>
      <c r="L14" s="7">
        <v>96584206</v>
      </c>
      <c r="M14" s="7">
        <v>96584206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6126683</v>
      </c>
      <c r="K15" s="7">
        <v>6126683</v>
      </c>
      <c r="L15" s="7">
        <v>11108728</v>
      </c>
      <c r="M15" s="7">
        <v>11108728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6">
        <f>SUM(J17:J19)</f>
        <v>5079473</v>
      </c>
      <c r="K16" s="126">
        <f>SUM(K17:K19)</f>
        <v>5079473</v>
      </c>
      <c r="L16" s="126">
        <f>SUM(L17:L19)</f>
        <v>5415470</v>
      </c>
      <c r="M16" s="126">
        <f>SUM(M17:M19)</f>
        <v>5415470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3210795</v>
      </c>
      <c r="K17" s="7">
        <v>3210795</v>
      </c>
      <c r="L17" s="7">
        <v>3429593</v>
      </c>
      <c r="M17" s="7">
        <v>3429593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1142653</v>
      </c>
      <c r="K18" s="7">
        <v>1142653</v>
      </c>
      <c r="L18" s="7">
        <v>1233363</v>
      </c>
      <c r="M18" s="7">
        <v>1233363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726025</v>
      </c>
      <c r="K19" s="7">
        <v>726025</v>
      </c>
      <c r="L19" s="7">
        <v>752514</v>
      </c>
      <c r="M19" s="7">
        <v>752514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129">
        <v>6529102</v>
      </c>
      <c r="K20" s="129">
        <v>6529102</v>
      </c>
      <c r="L20" s="129">
        <v>6351424</v>
      </c>
      <c r="M20" s="129">
        <v>6351424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129">
        <v>2775912</v>
      </c>
      <c r="K21" s="129">
        <v>2775912</v>
      </c>
      <c r="L21" s="129">
        <v>1494935</v>
      </c>
      <c r="M21" s="129">
        <v>1494935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/>
      <c r="L24" s="7"/>
      <c r="M24" s="7"/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/>
      <c r="K25" s="7"/>
      <c r="L25" s="7"/>
      <c r="M25" s="7"/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129">
        <v>1736421</v>
      </c>
      <c r="K26" s="129">
        <v>1736421</v>
      </c>
      <c r="L26" s="129">
        <v>558584</v>
      </c>
      <c r="M26" s="129">
        <v>558584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26">
        <f>SUM(J28:J32)</f>
        <v>16754511</v>
      </c>
      <c r="K27" s="126">
        <f>SUM(K28:K32)</f>
        <v>16754511</v>
      </c>
      <c r="L27" s="126">
        <f>SUM(L28:L32)</f>
        <v>31629288</v>
      </c>
      <c r="M27" s="126">
        <f>SUM(M28:M32)</f>
        <v>31629288</v>
      </c>
    </row>
    <row r="28" spans="1:13" ht="19.5" customHeight="1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284075</v>
      </c>
      <c r="K28" s="7">
        <v>284075</v>
      </c>
      <c r="L28" s="7">
        <v>2835239</v>
      </c>
      <c r="M28" s="7">
        <v>2835239</v>
      </c>
    </row>
    <row r="29" spans="1:13" ht="19.5" customHeight="1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9105584</v>
      </c>
      <c r="K29" s="7">
        <v>9105584</v>
      </c>
      <c r="L29" s="7">
        <v>3507481</v>
      </c>
      <c r="M29" s="7">
        <v>3507481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7"/>
      <c r="L30" s="7"/>
      <c r="M30" s="7"/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/>
      <c r="M31" s="7"/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7364852</v>
      </c>
      <c r="K32" s="7">
        <v>7364852</v>
      </c>
      <c r="L32" s="7">
        <v>25286568</v>
      </c>
      <c r="M32" s="7">
        <v>25286568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6">
        <f>SUM(J34:J37)</f>
        <v>5623804</v>
      </c>
      <c r="K33" s="126">
        <f>SUM(K34:K37)</f>
        <v>5623804</v>
      </c>
      <c r="L33" s="126">
        <f>SUM(L34:L37)</f>
        <v>6708436</v>
      </c>
      <c r="M33" s="126">
        <f>SUM(M34:M37)</f>
        <v>6708436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2901629</v>
      </c>
      <c r="K34" s="7">
        <v>2901629</v>
      </c>
      <c r="L34" s="7">
        <v>1690519</v>
      </c>
      <c r="M34" s="7">
        <v>1690519</v>
      </c>
    </row>
    <row r="35" spans="1:13" ht="20.25" customHeight="1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2722175</v>
      </c>
      <c r="K35" s="7">
        <v>2722175</v>
      </c>
      <c r="L35" s="7">
        <v>5017917</v>
      </c>
      <c r="M35" s="7">
        <v>5017917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/>
      <c r="L36" s="7"/>
      <c r="M36" s="7"/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/>
      <c r="K37" s="7"/>
      <c r="L37" s="7"/>
      <c r="M37" s="7"/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7"/>
      <c r="L39" s="7"/>
      <c r="M39" s="7"/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/>
      <c r="M40" s="7"/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/>
      <c r="M41" s="7"/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6">
        <f>J7+J27+J38+J40</f>
        <v>194675479</v>
      </c>
      <c r="K42" s="126">
        <f>K7+K27+K38+K40</f>
        <v>194675479</v>
      </c>
      <c r="L42" s="126">
        <f>L7+L27+L38+L40</f>
        <v>230361499</v>
      </c>
      <c r="M42" s="126">
        <f>M7+M27+M38+M40</f>
        <v>230361499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6">
        <f>J10+J33+J39+J41</f>
        <v>178044141</v>
      </c>
      <c r="K43" s="126">
        <f>K10+K33+K39+K41</f>
        <v>178044141</v>
      </c>
      <c r="L43" s="126">
        <f>L10+L33+L39+L41</f>
        <v>211469005</v>
      </c>
      <c r="M43" s="126">
        <f>M10+M33+M39+M41</f>
        <v>211469005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6">
        <f>J42-J43</f>
        <v>16631338</v>
      </c>
      <c r="K44" s="126">
        <f>K42-K43</f>
        <v>16631338</v>
      </c>
      <c r="L44" s="126">
        <f>L42-L43</f>
        <v>18892494</v>
      </c>
      <c r="M44" s="126">
        <f>M42-M43</f>
        <v>18892494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16631338</v>
      </c>
      <c r="K45" s="53">
        <f>IF(K42&gt;K43,K42-K43,0)</f>
        <v>16631338</v>
      </c>
      <c r="L45" s="53">
        <f>IF(L42&gt;L43,L42-L43,0)</f>
        <v>18892494</v>
      </c>
      <c r="M45" s="53">
        <v>18892494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/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/>
      <c r="K47" s="7"/>
      <c r="L47" s="7"/>
      <c r="M47" s="7"/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26">
        <f>J44-J47</f>
        <v>16631338</v>
      </c>
      <c r="K48" s="126">
        <f>K44-K47</f>
        <v>16631338</v>
      </c>
      <c r="L48" s="126">
        <f>L44-L47</f>
        <v>18892494</v>
      </c>
      <c r="M48" s="126">
        <f>M44-M47</f>
        <v>18892494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16631338</v>
      </c>
      <c r="K49" s="53">
        <f>IF(K48&gt;0,K48,0)</f>
        <v>16631338</v>
      </c>
      <c r="L49" s="53">
        <f>IF(L48&gt;0,L48,0)</f>
        <v>18892494</v>
      </c>
      <c r="M49" s="53">
        <v>18892494</v>
      </c>
    </row>
    <row r="50" spans="1:13" ht="12.75" customHeight="1">
      <c r="A50" s="257" t="s">
        <v>220</v>
      </c>
      <c r="B50" s="258"/>
      <c r="C50" s="258"/>
      <c r="D50" s="258"/>
      <c r="E50" s="258"/>
      <c r="F50" s="258"/>
      <c r="G50" s="258"/>
      <c r="H50" s="259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/>
    </row>
    <row r="51" spans="1:13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56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4"/>
      <c r="J52" s="54"/>
      <c r="K52" s="132"/>
      <c r="L52" s="54"/>
      <c r="M52" s="132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56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127">
        <f>J48</f>
        <v>16631338</v>
      </c>
      <c r="K56" s="127">
        <f>K48</f>
        <v>16631338</v>
      </c>
      <c r="L56" s="127">
        <f>L48</f>
        <v>18892494</v>
      </c>
      <c r="M56" s="127">
        <f>M48</f>
        <v>18892494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8.75" customHeight="1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128">
        <f>J56+J66</f>
        <v>16631338</v>
      </c>
      <c r="K67" s="128">
        <f>K56+K66</f>
        <v>16631338</v>
      </c>
      <c r="L67" s="128">
        <f>L56+L66</f>
        <v>18892494</v>
      </c>
      <c r="M67" s="128">
        <f>M56+M66</f>
        <v>18892494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5" customHeight="1" thickBot="1">
      <c r="A71" s="244" t="s">
        <v>235</v>
      </c>
      <c r="B71" s="245"/>
      <c r="C71" s="245"/>
      <c r="D71" s="245"/>
      <c r="E71" s="245"/>
      <c r="F71" s="245"/>
      <c r="G71" s="245"/>
      <c r="H71" s="246"/>
      <c r="I71" s="134">
        <v>170</v>
      </c>
      <c r="J71" s="135"/>
      <c r="K71" s="135"/>
      <c r="L71" s="135"/>
      <c r="M71" s="135"/>
    </row>
    <row r="72" ht="13.5" thickTop="1"/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A65536 B51:H65536 B1:H49 I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25">
      <selection activeCell="K53" sqref="K53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7.57421875" style="52" customWidth="1"/>
    <col min="9" max="9" width="8.5742187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335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318</v>
      </c>
      <c r="K4" s="65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6">
        <v>2</v>
      </c>
      <c r="J5" s="67" t="s">
        <v>283</v>
      </c>
      <c r="K5" s="67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16631338</v>
      </c>
      <c r="K7" s="7">
        <v>18892494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6529102</v>
      </c>
      <c r="K8" s="7">
        <v>6351424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/>
      <c r="K9" s="7"/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46483773</v>
      </c>
      <c r="K10" s="7"/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63879552</v>
      </c>
      <c r="K11" s="7">
        <v>60224809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1842862</v>
      </c>
      <c r="K12" s="7">
        <v>260682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131">
        <f>SUM(J7:J12)</f>
        <v>135366627</v>
      </c>
      <c r="K13" s="126">
        <f>SUM(K7:K12)</f>
        <v>85729409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105376792</v>
      </c>
      <c r="K14" s="7">
        <v>45733064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/>
      <c r="K15" s="7">
        <v>33536225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/>
      <c r="K16" s="7"/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61936381</v>
      </c>
      <c r="K17" s="7">
        <v>86251315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131">
        <f>SUM(J14:J17)</f>
        <v>167313173</v>
      </c>
      <c r="K18" s="126">
        <f>SUM(K14:K17)</f>
        <v>165520604</v>
      </c>
    </row>
    <row r="19" spans="1:11" ht="20.25" customHeight="1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131">
        <f>IF(J13&gt;J18,J13-J18,0)</f>
        <v>0</v>
      </c>
      <c r="K19" s="126">
        <f>IF(K13&gt;K18,K13-K18,0)</f>
        <v>0</v>
      </c>
    </row>
    <row r="20" spans="1:11" ht="20.25" customHeight="1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131">
        <f>IF(J18&gt;J13,J18-J13,0)</f>
        <v>31946546</v>
      </c>
      <c r="K20" s="126">
        <f>IF(K18&gt;K13,K18-K13,0)</f>
        <v>79791195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3"/>
      <c r="J21" s="263"/>
      <c r="K21" s="264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58333</v>
      </c>
      <c r="K22" s="7">
        <v>372109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116003</v>
      </c>
      <c r="K24" s="7">
        <v>12180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891260</v>
      </c>
      <c r="K26" s="7">
        <v>135840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131">
        <f>SUM(J22:J26)</f>
        <v>1065596</v>
      </c>
      <c r="K27" s="131">
        <f>SUM(K22:K26)</f>
        <v>520129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212994</v>
      </c>
      <c r="K28" s="7">
        <v>661380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15722</v>
      </c>
      <c r="K30" s="7"/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131">
        <f>SUM(J28:J30)</f>
        <v>228716</v>
      </c>
      <c r="K31" s="126">
        <f>SUM(K28:K30)</f>
        <v>661380</v>
      </c>
    </row>
    <row r="32" spans="1:11" ht="20.25" customHeight="1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131">
        <f>IF(J27&gt;J31,J27-J31,0)</f>
        <v>836880</v>
      </c>
      <c r="K32" s="126">
        <f>IF(K27&gt;K31,K27-K31,0)</f>
        <v>0</v>
      </c>
    </row>
    <row r="33" spans="1:11" ht="20.25" customHeight="1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131">
        <f>IF(J31&gt;J27,J31-J27,0)</f>
        <v>0</v>
      </c>
      <c r="K33" s="126">
        <f>IF(K31&gt;K27,K31-K27,0)</f>
        <v>141251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3"/>
      <c r="J34" s="263"/>
      <c r="K34" s="264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67908500</v>
      </c>
      <c r="K36" s="7">
        <v>161833308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>
        <v>5500000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6">
        <f>SUM(J35:J37)</f>
        <v>67908500</v>
      </c>
      <c r="K38" s="126">
        <f>SUM(K35:K37)</f>
        <v>167333308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47376122</v>
      </c>
      <c r="K39" s="7">
        <v>125700160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872338</v>
      </c>
      <c r="K41" s="7">
        <v>153778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500000</v>
      </c>
      <c r="K43" s="7">
        <v>13500000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131">
        <f>SUM(J39:J43)</f>
        <v>48748460</v>
      </c>
      <c r="K44" s="126">
        <f>SUM(K39:K43)</f>
        <v>139353938</v>
      </c>
    </row>
    <row r="45" spans="1:11" ht="20.25" customHeight="1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131">
        <f>IF(J38&gt;J44,J38-J44,0)</f>
        <v>19160040</v>
      </c>
      <c r="K45" s="126">
        <f>IF(K38&gt;K44,K38-K44,0)</f>
        <v>27979370</v>
      </c>
    </row>
    <row r="46" spans="1:11" ht="20.25" customHeight="1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2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2">
        <f>IF(J20-J19+J33-J32+J46-J45&gt;0,J20-J19+J33-J32+J46-J45,0)</f>
        <v>11949626</v>
      </c>
      <c r="K48" s="53">
        <f>IF(K20-K19+K33-K32+K46-K45&gt;0,K20-K19+K33-K32+K46-K45,0)</f>
        <v>51953076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22411336</v>
      </c>
      <c r="K49" s="7">
        <v>62683134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f>J47</f>
        <v>0</v>
      </c>
      <c r="K50" s="7">
        <f>K47</f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f>J48</f>
        <v>11949626</v>
      </c>
      <c r="K51" s="7">
        <f>K48</f>
        <v>51953076</v>
      </c>
    </row>
    <row r="52" spans="1:11" ht="12.75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63">
        <f>J49+J50-J51</f>
        <v>10461710</v>
      </c>
      <c r="K52" s="60">
        <f>K49+K50-K51</f>
        <v>10730058</v>
      </c>
    </row>
    <row r="53" ht="12.75">
      <c r="K53" s="133"/>
    </row>
    <row r="54" ht="12.75">
      <c r="K54" s="13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318</v>
      </c>
      <c r="K4" s="65" t="s">
        <v>319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0">
        <v>2</v>
      </c>
      <c r="J5" s="71" t="s">
        <v>283</v>
      </c>
      <c r="K5" s="71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9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3"/>
      <c r="J22" s="263"/>
      <c r="K22" s="264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3">
        <v>0</v>
      </c>
      <c r="J35" s="263"/>
      <c r="K35" s="264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2" width="8.140625" style="74" customWidth="1"/>
    <col min="3" max="3" width="7.8515625" style="74" customWidth="1"/>
    <col min="4" max="8" width="8.00390625" style="74" customWidth="1"/>
    <col min="9" max="9" width="7.7109375" style="74" customWidth="1"/>
    <col min="10" max="11" width="9.28125" style="74" customWidth="1"/>
    <col min="12" max="16384" width="9.140625" style="74" customWidth="1"/>
  </cols>
  <sheetData>
    <row r="1" spans="1:12" ht="12.75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3"/>
    </row>
    <row r="2" spans="1:12" ht="15.75">
      <c r="A2" s="42"/>
      <c r="B2" s="72"/>
      <c r="C2" s="281" t="s">
        <v>282</v>
      </c>
      <c r="D2" s="281"/>
      <c r="E2" s="75" t="s">
        <v>330</v>
      </c>
      <c r="F2" s="43" t="s">
        <v>250</v>
      </c>
      <c r="G2" s="282">
        <v>43190</v>
      </c>
      <c r="H2" s="283"/>
      <c r="I2" s="72"/>
      <c r="J2" s="72"/>
      <c r="K2" s="72"/>
      <c r="L2" s="76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78" t="s">
        <v>305</v>
      </c>
      <c r="J3" s="79" t="s">
        <v>150</v>
      </c>
      <c r="K3" s="79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1">
        <v>2</v>
      </c>
      <c r="J4" s="80" t="s">
        <v>283</v>
      </c>
      <c r="K4" s="80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249600060</v>
      </c>
      <c r="K5" s="45">
        <v>249600060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10368101</v>
      </c>
      <c r="K6" s="46">
        <v>10368101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56346673</v>
      </c>
      <c r="K7" s="46">
        <v>56346673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349584804</v>
      </c>
      <c r="K8" s="46">
        <v>246142592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-103442212</v>
      </c>
      <c r="K9" s="46">
        <v>18892494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>
        <v>0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126">
        <f>SUM(J5:J13)</f>
        <v>562457426</v>
      </c>
      <c r="K14" s="126">
        <f>SUM(K5:K13)</f>
        <v>581349920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/>
      <c r="K23" s="45"/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77"/>
      <c r="K24" s="77"/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9" sqref="L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336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 Smojver</cp:lastModifiedBy>
  <cp:lastPrinted>2018-04-25T13:10:18Z</cp:lastPrinted>
  <dcterms:created xsi:type="dcterms:W3CDTF">2008-10-17T11:51:54Z</dcterms:created>
  <dcterms:modified xsi:type="dcterms:W3CDTF">2018-04-26T10:39:20Z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