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050" windowHeight="108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<sst xmlns="http://schemas.openxmlformats.org/spreadsheetml/2006/main" count="396" uniqueCount="344">
  <si>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</si>
  <si>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</si>
  <si>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</si>
  <si>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</si>
  <si>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</si>
  <si>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</si>
  <si>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</si>
  <si>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</si>
  <si>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</si>
  <si>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</si>
  <si>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</si>
  <si>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</si>
  <si>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</si>
  <si>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</si>
  <si>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</si>
  <si>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</si>
  <si>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</si>
  <si>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</si>
  <si>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</si>
  <si>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</si>
  <si>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</si>
  <si>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</si>
  <si>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</si>
  <si>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</si>
  <si>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</si>
  <si>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</si>
  <si>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</si>
  <si>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</si>
  <si>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</si>
  <si>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</si>
  <si>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</si>
  <si>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</si>
  <si>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</si>
  <si>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</si>
  <si>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</si>
  <si>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</si>
  <si>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</si>
  <si>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</si>
  <si>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</si>
  <si>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</si>
  <si>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</si>
  <si>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</si>
  <si>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</si>
  <si>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</si>
  <si>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</si>
  <si>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</si>
  <si>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</si>
  <si>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</si>
  <si>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</si>
  <si>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</si>
  <si>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</si>
  <si>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</si>
  <si>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</si>
  <si>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</si>
  <si>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</si>
  <si>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</si>
  <si>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</si>
  <si>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</si>
  <si>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</si>
  <si>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</si>
  <si>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</si>
  <si>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</si>
  <si>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</si>
  <si>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</si>
  <si>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</si>
  <si>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</si>
  <si>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</si>
  <si>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</si>
  <si>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</si>
  <si>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</si>
  <si>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</si>
  <si>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</si>
  <si>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</si>
  <si>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</si>
  <si>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</si>
  <si>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</si>
  <si>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</si>
  <si>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</si>
  <si>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</si>
  <si>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</si>
  <si>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</si>
  <si>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</si>
  <si>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</si>
  <si>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</si>
  <si>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</si>
  <si>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</si>
  <si>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</si>
  <si>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</si>
  <si>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</si>
  <si>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</si>
  <si>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</si>
  <si>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</si>
  <si>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</si>
  <si>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</si>
  <si>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</si>
  <si>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</si>
  <si>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</si>
  <si>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</si>
  <si>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</si>
  <si>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</si>
  <si>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</si>
  <si>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</si>
  <si>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</si>
  <si>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</si>
  <si>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</si>
  <si>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</si>
  <si>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</si>
  <si>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</si>
  <si>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</si>
  <si>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</si>
  <si>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</si>
  <si>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</si>
  <si>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</si>
  <si>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</si>
  <si>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</si>
  <si>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</si>
  <si>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</si>
  <si>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</si>
  <si>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</si>
  <si>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</si>
  <si>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</si>
  <si>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</si>
  <si>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</si>
  <si>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</si>
  <si>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</si>
  <si>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</si>
  <si>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</si>
  <si>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</si>
  <si>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</si>
  <si>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</si>
  <si>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</si>
  <si>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</si>
  <si>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</si>
  <si>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</si>
  <si>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</si>
  <si>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</si>
  <si>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</si>
  <si>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</si>
  <si>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</si>
  <si>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</si>
  <si>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</si>
  <si>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</si>
  <si>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</si>
  <si>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</si>
  <si>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</si>
  <si>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</si>
  <si>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</si>
  <si>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</si>
  <si>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</si>
  <si>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</si>
  <si>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</si>
  <si>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</si>
  <si>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</si>
  <si>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</si>
  <si>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</si>
  <si>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</si>
  <si>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</si>
  <si>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</si>
  <si>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</si>
  <si>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</si>
  <si>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</si>
  <si>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</si>
  <si>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</si>
  <si>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</si>
  <si>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</si>
  <si>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</si>
  <si>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</si>
  <si>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</si>
  <si>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</si>
  <si>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</si>
  <si>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</si>
  <si>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</si>
  <si>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</si>
  <si>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</si>
  <si>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</si>
  <si>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</si>
  <si>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</si>
  <si>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</si>
  <si>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</si>
  <si>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</si>
  <si>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</si>
  <si>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</si>
  <si>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</si>
  <si>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</si>
  <si>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</si>
  <si>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</si>
  <si>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</si>
  <si>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</si>
  <si>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</si>
  <si>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</si>
  <si>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</si>
  <si>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</si>
  <si>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</si>
  <si>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</si>
  <si>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</si>
  <si>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</si>
  <si>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</si>
  <si>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</si>
  <si>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</si>
  <si>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</si>
  <si>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</si>
  <si>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</si>
  <si>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</si>
  <si>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</si>
  <si>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</si>
  <si>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</si>
  <si>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</si>
  <si>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</si>
  <si>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</si>
  <si>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</si>
  <si>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</si>
  <si>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</si>
  <si>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</si>
  <si>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</si>
  <si>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</si>
  <si>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</si>
  <si>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</si>
  <si>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</si>
  <si>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</si>
  <si>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</si>
  <si>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</si>
  <si>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</si>
  <si>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</si>
  <si>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</si>
  <si>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</si>
  <si>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</si>
  <si>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</si>
  <si>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</si>
  <si>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</si>
  <si>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</si>
  <si>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</si>
  <si>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</si>
  <si>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</si>
  <si>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</si>
  <si>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</si>
  <si>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</si>
  <si>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</si>
  <si>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</si>
  <si>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</si>
  <si>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</si>
  <si>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</si>
  <si>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</si>
  <si>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</si>
  <si>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</si>
  <si>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</si>
  <si>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</si>
  <si>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</si>
  <si>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</si>
  <si>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</si>
  <si>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</si>
  <si>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</si>
  <si>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</si>
  <si>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</si>
  <si>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</si>
  <si>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</si>
  <si>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</si>
  <si>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</si>
  <si>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</si>
  <si>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</si>
  <si>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</si>
  <si>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</si>
  <si>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</si>
  <si>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</si>
  <si>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</si>
  <si>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</si>
  <si>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</si>
  <si>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</si>
  <si>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</si>
  <si>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</si>
  <si>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</si>
  <si>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</si>
  <si>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</si>
  <si>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</si>
  <si>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</si>
  <si>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</si>
  <si>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</si>
  <si>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</si>
  <si>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</si>
  <si>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</si>
  <si>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</si>
  <si>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</si>
  <si>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</si>
  <si>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</si>
  <si>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</si>
  <si>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</si>
  <si>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</si>
  <si>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</si>
  <si>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</si>
  <si>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</si>
  <si>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</si>
  <si>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</si>
  <si>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</si>
  <si>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</si>
  <si>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</si>
  <si>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</si>
  <si>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</si>
  <si>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</si>
  <si>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</si>
  <si>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</si>
  <si>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</si>
  <si>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</si>
  <si>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</si>
  <si>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</si>
  <si>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</si>
  <si>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</si>
  <si>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</si>
  <si>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</si>
  <si>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</si>
  <si>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</si>
  <si>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</si>
  <si>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</si>
  <si>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</si>
  <si>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</si>
  <si>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</si>
  <si>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</si>
  <si>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</si>
  <si>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</si>
  <si>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</si>
  <si>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</si>
  <si>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</si>
  <si>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</si>
  <si>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</si>
  <si>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</si>
  <si>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</si>
  <si>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NE</t>
  </si>
  <si>
    <t>01650971</t>
  </si>
  <si>
    <t>010049135</t>
  </si>
  <si>
    <t>viro@secerana.hr</t>
  </si>
  <si>
    <t>www.secerana.hr</t>
  </si>
  <si>
    <t>1081</t>
  </si>
  <si>
    <t>01.01.</t>
  </si>
  <si>
    <t>ZDENKA SMOJVER</t>
  </si>
  <si>
    <t>033840122</t>
  </si>
  <si>
    <t>033840103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</si>
  <si>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</si>
  <si>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</si>
  <si>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</si>
  <si>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ŽELJKO ZADRO</t>
  </si>
  <si>
    <t>ZAGREB</t>
  </si>
  <si>
    <t>GRAD ZAGREB</t>
  </si>
  <si>
    <t>ULICA GRADA VUKOVARA 269 g</t>
  </si>
  <si>
    <t>AKTIVA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</si>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</sst>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3" fontId="1" fillId="0" borderId="0" xfId="0" applyNumberFormat="1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0" t="s">
        <v>249</v>
      </c>
      <c r="B2" s="191"/>
      <c r="C2" s="191"/>
      <c r="D2" s="192"/>
      <c r="E2" s="117">
        <v>42736</v>
      </c>
      <c r="F2" s="12"/>
      <c r="G2" s="13" t="s">
        <v>250</v>
      </c>
      <c r="H2" s="117">
        <v>43100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93" t="s">
        <v>316</v>
      </c>
      <c r="B4" s="194"/>
      <c r="C4" s="194"/>
      <c r="D4" s="194"/>
      <c r="E4" s="194"/>
      <c r="F4" s="194"/>
      <c r="G4" s="194"/>
      <c r="H4" s="194"/>
      <c r="I4" s="195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3" t="s">
        <v>251</v>
      </c>
      <c r="B6" s="144"/>
      <c r="C6" s="156" t="s">
        <v>325</v>
      </c>
      <c r="D6" s="157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6" t="s">
        <v>252</v>
      </c>
      <c r="B8" s="197"/>
      <c r="C8" s="156" t="s">
        <v>326</v>
      </c>
      <c r="D8" s="157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8" t="s">
        <v>253</v>
      </c>
      <c r="B10" s="188"/>
      <c r="C10" s="156" t="s">
        <v>322</v>
      </c>
      <c r="D10" s="157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9"/>
      <c r="B11" s="18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3" t="s">
        <v>254</v>
      </c>
      <c r="B12" s="144"/>
      <c r="C12" s="158" t="s">
        <v>323</v>
      </c>
      <c r="D12" s="185"/>
      <c r="E12" s="185"/>
      <c r="F12" s="185"/>
      <c r="G12" s="185"/>
      <c r="H12" s="185"/>
      <c r="I12" s="146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3" t="s">
        <v>255</v>
      </c>
      <c r="B14" s="144"/>
      <c r="C14" s="186">
        <v>10000</v>
      </c>
      <c r="D14" s="187"/>
      <c r="E14" s="16"/>
      <c r="F14" s="158" t="s">
        <v>338</v>
      </c>
      <c r="G14" s="185"/>
      <c r="H14" s="185"/>
      <c r="I14" s="146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3" t="s">
        <v>256</v>
      </c>
      <c r="B16" s="144"/>
      <c r="C16" s="158" t="s">
        <v>340</v>
      </c>
      <c r="D16" s="185"/>
      <c r="E16" s="185"/>
      <c r="F16" s="185"/>
      <c r="G16" s="185"/>
      <c r="H16" s="185"/>
      <c r="I16" s="146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3" t="s">
        <v>257</v>
      </c>
      <c r="B18" s="144"/>
      <c r="C18" s="181" t="s">
        <v>327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3" t="s">
        <v>258</v>
      </c>
      <c r="B20" s="144"/>
      <c r="C20" s="181" t="s">
        <v>328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3" t="s">
        <v>259</v>
      </c>
      <c r="B22" s="144"/>
      <c r="C22" s="118">
        <v>133</v>
      </c>
      <c r="D22" s="158" t="s">
        <v>338</v>
      </c>
      <c r="E22" s="178"/>
      <c r="F22" s="179"/>
      <c r="G22" s="143"/>
      <c r="H22" s="184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3" t="s">
        <v>260</v>
      </c>
      <c r="B24" s="144"/>
      <c r="C24" s="118">
        <v>21</v>
      </c>
      <c r="D24" s="158" t="s">
        <v>339</v>
      </c>
      <c r="E24" s="178"/>
      <c r="F24" s="178"/>
      <c r="G24" s="179"/>
      <c r="H24" s="51" t="s">
        <v>261</v>
      </c>
      <c r="I24" s="119">
        <v>206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43" t="s">
        <v>262</v>
      </c>
      <c r="B26" s="144"/>
      <c r="C26" s="120" t="s">
        <v>324</v>
      </c>
      <c r="D26" s="25"/>
      <c r="E26" s="33"/>
      <c r="F26" s="24"/>
      <c r="G26" s="180" t="s">
        <v>263</v>
      </c>
      <c r="H26" s="144"/>
      <c r="I26" s="121" t="s">
        <v>329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68"/>
      <c r="B30" s="159"/>
      <c r="C30" s="159"/>
      <c r="D30" s="160"/>
      <c r="E30" s="168"/>
      <c r="F30" s="159"/>
      <c r="G30" s="159"/>
      <c r="H30" s="156"/>
      <c r="I30" s="157"/>
      <c r="J30" s="10"/>
      <c r="K30" s="10"/>
      <c r="L30" s="10"/>
    </row>
    <row r="31" spans="1:12" ht="12.75">
      <c r="A31" s="91"/>
      <c r="B31" s="22"/>
      <c r="C31" s="21"/>
      <c r="D31" s="169"/>
      <c r="E31" s="169"/>
      <c r="F31" s="169"/>
      <c r="G31" s="170"/>
      <c r="H31" s="16"/>
      <c r="I31" s="98"/>
      <c r="J31" s="10"/>
      <c r="K31" s="10"/>
      <c r="L31" s="10"/>
    </row>
    <row r="32" spans="1:12" ht="12.75">
      <c r="A32" s="168"/>
      <c r="B32" s="159"/>
      <c r="C32" s="159"/>
      <c r="D32" s="160"/>
      <c r="E32" s="168"/>
      <c r="F32" s="159"/>
      <c r="G32" s="159"/>
      <c r="H32" s="156"/>
      <c r="I32" s="15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68"/>
      <c r="B34" s="159"/>
      <c r="C34" s="159"/>
      <c r="D34" s="160"/>
      <c r="E34" s="168"/>
      <c r="F34" s="159"/>
      <c r="G34" s="159"/>
      <c r="H34" s="156"/>
      <c r="I34" s="15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68"/>
      <c r="B36" s="159"/>
      <c r="C36" s="159"/>
      <c r="D36" s="160"/>
      <c r="E36" s="168"/>
      <c r="F36" s="159"/>
      <c r="G36" s="159"/>
      <c r="H36" s="156"/>
      <c r="I36" s="157"/>
      <c r="J36" s="10"/>
      <c r="K36" s="10"/>
      <c r="L36" s="10"/>
    </row>
    <row r="37" spans="1:12" ht="12.75">
      <c r="A37" s="100"/>
      <c r="B37" s="30"/>
      <c r="C37" s="163"/>
      <c r="D37" s="164"/>
      <c r="E37" s="16"/>
      <c r="F37" s="163"/>
      <c r="G37" s="164"/>
      <c r="H37" s="16"/>
      <c r="I37" s="92"/>
      <c r="J37" s="10"/>
      <c r="K37" s="10"/>
      <c r="L37" s="10"/>
    </row>
    <row r="38" spans="1:12" ht="12.75">
      <c r="A38" s="168"/>
      <c r="B38" s="159"/>
      <c r="C38" s="159"/>
      <c r="D38" s="160"/>
      <c r="E38" s="168"/>
      <c r="F38" s="159"/>
      <c r="G38" s="159"/>
      <c r="H38" s="156"/>
      <c r="I38" s="15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68"/>
      <c r="B40" s="159"/>
      <c r="C40" s="159"/>
      <c r="D40" s="160"/>
      <c r="E40" s="168"/>
      <c r="F40" s="159"/>
      <c r="G40" s="159"/>
      <c r="H40" s="156"/>
      <c r="I40" s="157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267</v>
      </c>
      <c r="B44" s="139"/>
      <c r="C44" s="156"/>
      <c r="D44" s="157"/>
      <c r="E44" s="26"/>
      <c r="F44" s="158"/>
      <c r="G44" s="159"/>
      <c r="H44" s="159"/>
      <c r="I44" s="160"/>
      <c r="J44" s="10"/>
      <c r="K44" s="10"/>
      <c r="L44" s="10"/>
    </row>
    <row r="45" spans="1:12" ht="12.75">
      <c r="A45" s="100"/>
      <c r="B45" s="30"/>
      <c r="C45" s="163"/>
      <c r="D45" s="164"/>
      <c r="E45" s="16"/>
      <c r="F45" s="163"/>
      <c r="G45" s="165"/>
      <c r="H45" s="35"/>
      <c r="I45" s="104"/>
      <c r="J45" s="10"/>
      <c r="K45" s="10"/>
      <c r="L45" s="10"/>
    </row>
    <row r="46" spans="1:12" ht="12.75">
      <c r="A46" s="138" t="s">
        <v>268</v>
      </c>
      <c r="B46" s="139"/>
      <c r="C46" s="158" t="s">
        <v>331</v>
      </c>
      <c r="D46" s="166"/>
      <c r="E46" s="166"/>
      <c r="F46" s="166"/>
      <c r="G46" s="166"/>
      <c r="H46" s="166"/>
      <c r="I46" s="167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8" t="s">
        <v>270</v>
      </c>
      <c r="B48" s="139"/>
      <c r="C48" s="145" t="s">
        <v>332</v>
      </c>
      <c r="D48" s="141"/>
      <c r="E48" s="142"/>
      <c r="F48" s="16"/>
      <c r="G48" s="51" t="s">
        <v>271</v>
      </c>
      <c r="H48" s="145" t="s">
        <v>333</v>
      </c>
      <c r="I48" s="142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8" t="s">
        <v>257</v>
      </c>
      <c r="B50" s="139"/>
      <c r="C50" s="140" t="s">
        <v>334</v>
      </c>
      <c r="D50" s="141"/>
      <c r="E50" s="141"/>
      <c r="F50" s="141"/>
      <c r="G50" s="141"/>
      <c r="H50" s="141"/>
      <c r="I50" s="14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3" t="s">
        <v>272</v>
      </c>
      <c r="B52" s="144"/>
      <c r="C52" s="145" t="s">
        <v>337</v>
      </c>
      <c r="D52" s="141"/>
      <c r="E52" s="141"/>
      <c r="F52" s="141"/>
      <c r="G52" s="141"/>
      <c r="H52" s="141"/>
      <c r="I52" s="146"/>
      <c r="J52" s="10"/>
      <c r="K52" s="10"/>
      <c r="L52" s="10"/>
    </row>
    <row r="53" spans="1:12" ht="12.75">
      <c r="A53" s="105"/>
      <c r="B53" s="20"/>
      <c r="C53" s="152" t="s">
        <v>273</v>
      </c>
      <c r="D53" s="152"/>
      <c r="E53" s="152"/>
      <c r="F53" s="152"/>
      <c r="G53" s="152"/>
      <c r="H53" s="15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7" t="s">
        <v>274</v>
      </c>
      <c r="C55" s="148"/>
      <c r="D55" s="148"/>
      <c r="E55" s="148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49" t="s">
        <v>306</v>
      </c>
      <c r="C56" s="150"/>
      <c r="D56" s="150"/>
      <c r="E56" s="150"/>
      <c r="F56" s="150"/>
      <c r="G56" s="150"/>
      <c r="H56" s="150"/>
      <c r="I56" s="151"/>
      <c r="J56" s="10"/>
      <c r="K56" s="10"/>
      <c r="L56" s="10"/>
    </row>
    <row r="57" spans="1:12" ht="12.75">
      <c r="A57" s="105"/>
      <c r="B57" s="149" t="s">
        <v>307</v>
      </c>
      <c r="C57" s="150"/>
      <c r="D57" s="150"/>
      <c r="E57" s="150"/>
      <c r="F57" s="150"/>
      <c r="G57" s="150"/>
      <c r="H57" s="150"/>
      <c r="I57" s="107"/>
      <c r="J57" s="10"/>
      <c r="K57" s="10"/>
      <c r="L57" s="10"/>
    </row>
    <row r="58" spans="1:12" ht="12.75">
      <c r="A58" s="105"/>
      <c r="B58" s="149" t="s">
        <v>308</v>
      </c>
      <c r="C58" s="150"/>
      <c r="D58" s="150"/>
      <c r="E58" s="150"/>
      <c r="F58" s="150"/>
      <c r="G58" s="150"/>
      <c r="H58" s="150"/>
      <c r="I58" s="151"/>
      <c r="J58" s="10"/>
      <c r="K58" s="10"/>
      <c r="L58" s="10"/>
    </row>
    <row r="59" spans="1:12" ht="12.75">
      <c r="A59" s="105"/>
      <c r="B59" s="149" t="s">
        <v>309</v>
      </c>
      <c r="C59" s="150"/>
      <c r="D59" s="150"/>
      <c r="E59" s="150"/>
      <c r="F59" s="150"/>
      <c r="G59" s="150"/>
      <c r="H59" s="150"/>
      <c r="I59" s="151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53" t="s">
        <v>277</v>
      </c>
      <c r="H62" s="154"/>
      <c r="I62" s="15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36"/>
      <c r="H63" s="13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84">
      <selection activeCell="R111" sqref="R111"/>
    </sheetView>
  </sheetViews>
  <sheetFormatPr defaultColWidth="9.140625" defaultRowHeight="12.75"/>
  <cols>
    <col min="1" max="4" width="9.140625" style="52" customWidth="1"/>
    <col min="5" max="5" width="8.8515625" style="52" customWidth="1"/>
    <col min="6" max="6" width="9.140625" style="52" customWidth="1"/>
    <col min="7" max="7" width="8.8515625" style="52" customWidth="1"/>
    <col min="8" max="8" width="8.7109375" style="52" customWidth="1"/>
    <col min="9" max="9" width="9.140625" style="52" customWidth="1"/>
    <col min="10" max="10" width="10.8515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335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7" t="s">
        <v>278</v>
      </c>
      <c r="J4" s="58" t="s">
        <v>318</v>
      </c>
      <c r="K4" s="59" t="s">
        <v>319</v>
      </c>
    </row>
    <row r="5" spans="1:11" ht="12" customHeight="1">
      <c r="A5" s="206">
        <v>1</v>
      </c>
      <c r="B5" s="206"/>
      <c r="C5" s="206"/>
      <c r="D5" s="206"/>
      <c r="E5" s="206"/>
      <c r="F5" s="206"/>
      <c r="G5" s="206"/>
      <c r="H5" s="206"/>
      <c r="I5" s="56">
        <v>2</v>
      </c>
      <c r="J5" s="55">
        <v>3</v>
      </c>
      <c r="K5" s="55">
        <v>4</v>
      </c>
    </row>
    <row r="6" spans="1:11" ht="12.75">
      <c r="A6" s="207" t="s">
        <v>341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</row>
    <row r="7" spans="1:11" ht="12.75">
      <c r="A7" s="210" t="s">
        <v>60</v>
      </c>
      <c r="B7" s="211"/>
      <c r="C7" s="211"/>
      <c r="D7" s="211"/>
      <c r="E7" s="211"/>
      <c r="F7" s="211"/>
      <c r="G7" s="211"/>
      <c r="H7" s="212"/>
      <c r="I7" s="3">
        <v>1</v>
      </c>
      <c r="J7" s="6"/>
      <c r="K7" s="6"/>
    </row>
    <row r="8" spans="1:11" ht="12.75">
      <c r="A8" s="213" t="s">
        <v>13</v>
      </c>
      <c r="B8" s="214"/>
      <c r="C8" s="214"/>
      <c r="D8" s="214"/>
      <c r="E8" s="214"/>
      <c r="F8" s="214"/>
      <c r="G8" s="214"/>
      <c r="H8" s="215"/>
      <c r="I8" s="1">
        <v>2</v>
      </c>
      <c r="J8" s="126">
        <f>J9+J16+J26+J35+J39</f>
        <v>749273897</v>
      </c>
      <c r="K8" s="126">
        <f>K9+K16+K26+K35+K39</f>
        <v>694289132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126">
        <f>SUM(J10:J15)</f>
        <v>136740</v>
      </c>
      <c r="K9" s="126">
        <f>SUM(K10:K15)</f>
        <v>515755</v>
      </c>
    </row>
    <row r="10" spans="1:11" ht="12.75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.75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136740</v>
      </c>
      <c r="K11" s="7">
        <v>515755</v>
      </c>
    </row>
    <row r="12" spans="1:11" ht="12.75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.75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.75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.75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126">
        <f>SUM(J17:J25)</f>
        <v>179990028</v>
      </c>
      <c r="K16" s="126">
        <f>SUM(K17:K25)</f>
        <v>158329860</v>
      </c>
    </row>
    <row r="17" spans="1:11" ht="12.75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5548592</v>
      </c>
      <c r="K17" s="7">
        <v>5548592</v>
      </c>
    </row>
    <row r="18" spans="1:11" ht="12.75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68340805</v>
      </c>
      <c r="K18" s="7">
        <v>62595526</v>
      </c>
    </row>
    <row r="19" spans="1:11" ht="12.75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66153617</v>
      </c>
      <c r="K19" s="7">
        <v>49960898</v>
      </c>
    </row>
    <row r="20" spans="1:11" ht="12.75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/>
      <c r="K20" s="7"/>
    </row>
    <row r="21" spans="1:11" ht="12.75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.75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34576964</v>
      </c>
      <c r="K22" s="7">
        <v>34254275</v>
      </c>
    </row>
    <row r="23" spans="1:11" ht="12.75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3286081</v>
      </c>
      <c r="K23" s="7">
        <v>4036081</v>
      </c>
    </row>
    <row r="24" spans="1:11" ht="12.75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9300</v>
      </c>
      <c r="K24" s="7">
        <v>9300</v>
      </c>
    </row>
    <row r="25" spans="1:11" ht="12.75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2074669</v>
      </c>
      <c r="K25" s="7">
        <v>1925188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126">
        <f>SUM(J27:J34)</f>
        <v>569147129</v>
      </c>
      <c r="K26" s="126">
        <f>SUM(K27:K34)</f>
        <v>535443517</v>
      </c>
    </row>
    <row r="27" spans="1:11" ht="12.75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419450043</v>
      </c>
      <c r="K27" s="7">
        <v>419833409</v>
      </c>
    </row>
    <row r="28" spans="1:11" ht="12.75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149216583</v>
      </c>
      <c r="K28" s="7">
        <v>115338105</v>
      </c>
    </row>
    <row r="29" spans="1:11" ht="12.75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.75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.75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3248</v>
      </c>
      <c r="K31" s="7">
        <v>13848</v>
      </c>
    </row>
    <row r="32" spans="1:11" ht="12.75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477255</v>
      </c>
      <c r="K32" s="7">
        <v>258155</v>
      </c>
    </row>
    <row r="33" spans="1:11" ht="12.75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.75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126">
        <f>SUM(J36:J38)</f>
        <v>0</v>
      </c>
      <c r="K35" s="126">
        <f>SUM(K36:K38)</f>
        <v>0</v>
      </c>
    </row>
    <row r="36" spans="1:11" ht="12.75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.75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.75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13" t="s">
        <v>240</v>
      </c>
      <c r="B40" s="214"/>
      <c r="C40" s="214"/>
      <c r="D40" s="214"/>
      <c r="E40" s="214"/>
      <c r="F40" s="214"/>
      <c r="G40" s="214"/>
      <c r="H40" s="215"/>
      <c r="I40" s="1">
        <v>34</v>
      </c>
      <c r="J40" s="126">
        <f>J41+J49+J56+J64</f>
        <v>668453422</v>
      </c>
      <c r="K40" s="126">
        <f>K41+K49+K56+K64</f>
        <v>569937185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126">
        <f>SUM(J42:J48)</f>
        <v>434941674</v>
      </c>
      <c r="K41" s="126">
        <f>SUM(K42:K48)</f>
        <v>203906899</v>
      </c>
    </row>
    <row r="42" spans="1:11" ht="12.75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55191037</v>
      </c>
      <c r="K42" s="7">
        <v>15746982</v>
      </c>
    </row>
    <row r="43" spans="1:11" ht="12.75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ht="12.75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213847092</v>
      </c>
      <c r="K44" s="7">
        <v>155199588</v>
      </c>
    </row>
    <row r="45" spans="1:11" ht="12.75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116054925</v>
      </c>
      <c r="K45" s="7">
        <v>28464973</v>
      </c>
    </row>
    <row r="46" spans="1:11" ht="12.75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49848620</v>
      </c>
      <c r="K46" s="7">
        <v>4495356</v>
      </c>
    </row>
    <row r="47" spans="1:11" ht="12.75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.75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126">
        <f>SUM(J50:J55)</f>
        <v>184412623</v>
      </c>
      <c r="K49" s="126">
        <f>SUM(K50:K55)</f>
        <v>139705158</v>
      </c>
    </row>
    <row r="50" spans="1:11" ht="12.75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1259876</v>
      </c>
      <c r="K50" s="7">
        <v>45106773</v>
      </c>
    </row>
    <row r="51" spans="1:11" ht="12.75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133612862</v>
      </c>
      <c r="K51" s="7">
        <v>84776769</v>
      </c>
    </row>
    <row r="52" spans="1:11" ht="12.75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.75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890</v>
      </c>
      <c r="K53" s="7">
        <v>759</v>
      </c>
    </row>
    <row r="54" spans="1:11" ht="12.75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49421570</v>
      </c>
      <c r="K54" s="7">
        <v>9664925</v>
      </c>
    </row>
    <row r="55" spans="1:11" ht="12.75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117425</v>
      </c>
      <c r="K55" s="7">
        <v>155932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126">
        <v>26687789</v>
      </c>
      <c r="K56" s="126">
        <f>SUM(K57:K63)</f>
        <v>163641994</v>
      </c>
    </row>
    <row r="57" spans="1:11" ht="12.75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.75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4681963</v>
      </c>
      <c r="K58" s="7">
        <v>152546575</v>
      </c>
    </row>
    <row r="59" spans="1:11" ht="12.75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.75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.75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.75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12632314</v>
      </c>
      <c r="K62" s="7">
        <v>10695919</v>
      </c>
    </row>
    <row r="63" spans="1:11" ht="12.75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9373512</v>
      </c>
      <c r="K63" s="7">
        <v>399500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129">
        <v>22411336</v>
      </c>
      <c r="K64" s="129">
        <v>62683134</v>
      </c>
    </row>
    <row r="65" spans="1:11" ht="12.75">
      <c r="A65" s="213" t="s">
        <v>56</v>
      </c>
      <c r="B65" s="214"/>
      <c r="C65" s="214"/>
      <c r="D65" s="214"/>
      <c r="E65" s="214"/>
      <c r="F65" s="214"/>
      <c r="G65" s="214"/>
      <c r="H65" s="215"/>
      <c r="I65" s="1">
        <v>59</v>
      </c>
      <c r="J65" s="129">
        <v>5501947</v>
      </c>
      <c r="K65" s="129">
        <v>1503946</v>
      </c>
    </row>
    <row r="66" spans="1:11" ht="12.75">
      <c r="A66" s="213" t="s">
        <v>241</v>
      </c>
      <c r="B66" s="214"/>
      <c r="C66" s="214"/>
      <c r="D66" s="214"/>
      <c r="E66" s="214"/>
      <c r="F66" s="214"/>
      <c r="G66" s="214"/>
      <c r="H66" s="215"/>
      <c r="I66" s="1">
        <v>60</v>
      </c>
      <c r="J66" s="126">
        <f>J7+J8+J40+J65</f>
        <v>1423229266</v>
      </c>
      <c r="K66" s="126">
        <f>K7+K8+K40+K65</f>
        <v>1265730263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130">
        <v>291648942</v>
      </c>
      <c r="K67" s="130">
        <v>120241416</v>
      </c>
    </row>
    <row r="68" spans="1:11" ht="12.75">
      <c r="A68" s="222" t="s">
        <v>58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>
      <c r="A69" s="210" t="s">
        <v>191</v>
      </c>
      <c r="B69" s="211"/>
      <c r="C69" s="211"/>
      <c r="D69" s="211"/>
      <c r="E69" s="211"/>
      <c r="F69" s="211"/>
      <c r="G69" s="211"/>
      <c r="H69" s="212"/>
      <c r="I69" s="3">
        <v>62</v>
      </c>
      <c r="J69" s="125">
        <f>J70+J71+J72+J78+J79+J82+J85</f>
        <v>665899638</v>
      </c>
      <c r="K69" s="125">
        <f>K70+K71+K72+K78+K79+K82+K85</f>
        <v>608611105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129">
        <v>249600060</v>
      </c>
      <c r="K70" s="129">
        <v>249600060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129">
        <v>10368101</v>
      </c>
      <c r="K71" s="129">
        <v>10368101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126">
        <f>J73+J74-J75+J76+J77</f>
        <v>56346673</v>
      </c>
      <c r="K72" s="126">
        <f>K73+K74-K75+K76+K77</f>
        <v>56346673</v>
      </c>
    </row>
    <row r="73" spans="1:11" ht="12.75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12480003</v>
      </c>
      <c r="K73" s="7">
        <v>12480003</v>
      </c>
    </row>
    <row r="74" spans="1:11" ht="12.75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43866670</v>
      </c>
      <c r="K74" s="7">
        <v>43866670</v>
      </c>
    </row>
    <row r="75" spans="1:11" ht="12.75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.75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129"/>
      <c r="K78" s="129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126">
        <f>J80-J81</f>
        <v>312352661</v>
      </c>
      <c r="K79" s="126">
        <f>K80-K81</f>
        <v>349584804</v>
      </c>
    </row>
    <row r="80" spans="1:11" ht="12.75">
      <c r="A80" s="225" t="s">
        <v>169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312352661</v>
      </c>
      <c r="K80" s="7">
        <v>349584804</v>
      </c>
    </row>
    <row r="81" spans="1:11" ht="12.75">
      <c r="A81" s="225" t="s">
        <v>170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126">
        <f>J83-J84</f>
        <v>37232143</v>
      </c>
      <c r="K82" s="126">
        <f>K83-K84</f>
        <v>-57288533</v>
      </c>
    </row>
    <row r="83" spans="1:11" ht="12.75">
      <c r="A83" s="225" t="s">
        <v>171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37232143</v>
      </c>
      <c r="K83" s="7"/>
    </row>
    <row r="84" spans="1:11" ht="12.75">
      <c r="A84" s="225" t="s">
        <v>172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>
        <v>57288533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13" t="s">
        <v>19</v>
      </c>
      <c r="B86" s="214"/>
      <c r="C86" s="214"/>
      <c r="D86" s="214"/>
      <c r="E86" s="214"/>
      <c r="F86" s="214"/>
      <c r="G86" s="214"/>
      <c r="H86" s="215"/>
      <c r="I86" s="1">
        <v>79</v>
      </c>
      <c r="J86" s="126">
        <f>SUM(J87:J89)</f>
        <v>0</v>
      </c>
      <c r="K86" s="126">
        <f>SUM(K87:K89)</f>
        <v>0</v>
      </c>
    </row>
    <row r="87" spans="1:11" ht="12.75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.75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.75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ht="12.75">
      <c r="A90" s="213" t="s">
        <v>20</v>
      </c>
      <c r="B90" s="214"/>
      <c r="C90" s="214"/>
      <c r="D90" s="214"/>
      <c r="E90" s="214"/>
      <c r="F90" s="214"/>
      <c r="G90" s="214"/>
      <c r="H90" s="215"/>
      <c r="I90" s="1">
        <v>83</v>
      </c>
      <c r="J90" s="126">
        <f>SUM(J91:J99)</f>
        <v>229589347</v>
      </c>
      <c r="K90" s="126">
        <f>SUM(K91:K99)</f>
        <v>157643945</v>
      </c>
    </row>
    <row r="91" spans="1:11" ht="12.75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.75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1375750</v>
      </c>
      <c r="K92" s="7">
        <v>572633</v>
      </c>
    </row>
    <row r="93" spans="1:11" ht="12.75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228213597</v>
      </c>
      <c r="K93" s="7">
        <v>157071312</v>
      </c>
    </row>
    <row r="94" spans="1:11" ht="12.75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.75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.75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.75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.75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.75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.75">
      <c r="A100" s="213" t="s">
        <v>21</v>
      </c>
      <c r="B100" s="214"/>
      <c r="C100" s="214"/>
      <c r="D100" s="214"/>
      <c r="E100" s="214"/>
      <c r="F100" s="214"/>
      <c r="G100" s="214"/>
      <c r="H100" s="215"/>
      <c r="I100" s="1">
        <v>93</v>
      </c>
      <c r="J100" s="126">
        <f>SUM(J101:J112)</f>
        <v>527558401</v>
      </c>
      <c r="K100" s="126">
        <f>SUM(K101:K112)</f>
        <v>499168562</v>
      </c>
    </row>
    <row r="101" spans="1:11" ht="12.75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30738212</v>
      </c>
      <c r="K101" s="7">
        <v>5174487</v>
      </c>
    </row>
    <row r="102" spans="1:11" ht="12.75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7443244</v>
      </c>
      <c r="K102" s="7">
        <v>12999841</v>
      </c>
    </row>
    <row r="103" spans="1:11" ht="12.75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101174511</v>
      </c>
      <c r="K103" s="7">
        <v>259345545</v>
      </c>
    </row>
    <row r="104" spans="1:11" ht="12.75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1302698</v>
      </c>
      <c r="K104" s="7">
        <v>13553903</v>
      </c>
    </row>
    <row r="105" spans="1:11" ht="12.75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313719185</v>
      </c>
      <c r="K105" s="7">
        <v>162866590</v>
      </c>
    </row>
    <row r="106" spans="1:11" ht="12.75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.75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.75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1284066</v>
      </c>
      <c r="K108" s="7">
        <v>1427626</v>
      </c>
    </row>
    <row r="109" spans="1:11" ht="12.75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2101273</v>
      </c>
      <c r="K109" s="7">
        <v>6566560</v>
      </c>
    </row>
    <row r="110" spans="1:11" ht="12.75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30963</v>
      </c>
      <c r="K110" s="7">
        <v>30963</v>
      </c>
    </row>
    <row r="111" spans="1:11" ht="12.75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.75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69764249</v>
      </c>
      <c r="K112" s="7">
        <v>37203047</v>
      </c>
    </row>
    <row r="113" spans="1:11" ht="12.7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">
        <v>106</v>
      </c>
      <c r="J113" s="129">
        <v>181880</v>
      </c>
      <c r="K113" s="129">
        <v>306651</v>
      </c>
    </row>
    <row r="114" spans="1:11" ht="12.75">
      <c r="A114" s="213" t="s">
        <v>25</v>
      </c>
      <c r="B114" s="214"/>
      <c r="C114" s="214"/>
      <c r="D114" s="214"/>
      <c r="E114" s="214"/>
      <c r="F114" s="214"/>
      <c r="G114" s="214"/>
      <c r="H114" s="215"/>
      <c r="I114" s="1">
        <v>107</v>
      </c>
      <c r="J114" s="126">
        <f>J69+J86+J90+J100+J113</f>
        <v>1423229266</v>
      </c>
      <c r="K114" s="126">
        <f>K69+K86+K90+K100+K113</f>
        <v>1265730263</v>
      </c>
    </row>
    <row r="115" spans="1:11" ht="12.75">
      <c r="A115" s="235" t="s">
        <v>57</v>
      </c>
      <c r="B115" s="236"/>
      <c r="C115" s="236"/>
      <c r="D115" s="236"/>
      <c r="E115" s="236"/>
      <c r="F115" s="236"/>
      <c r="G115" s="236"/>
      <c r="H115" s="237"/>
      <c r="I115" s="2">
        <v>108</v>
      </c>
      <c r="J115" s="130">
        <v>291648942</v>
      </c>
      <c r="K115" s="130">
        <v>120241416</v>
      </c>
    </row>
    <row r="116" spans="1:11" ht="12.75">
      <c r="A116" s="222" t="s">
        <v>310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10" t="s">
        <v>186</v>
      </c>
      <c r="B117" s="211"/>
      <c r="C117" s="211"/>
      <c r="D117" s="211"/>
      <c r="E117" s="211"/>
      <c r="F117" s="211"/>
      <c r="G117" s="211"/>
      <c r="H117" s="211"/>
      <c r="I117" s="241"/>
      <c r="J117" s="241"/>
      <c r="K117" s="242"/>
    </row>
    <row r="118" spans="1:11" ht="12.75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164" sqref="M164"/>
    </sheetView>
  </sheetViews>
  <sheetFormatPr defaultColWidth="9.140625" defaultRowHeight="12.75"/>
  <cols>
    <col min="1" max="3" width="9.140625" style="52" customWidth="1"/>
    <col min="4" max="4" width="8.7109375" style="52" customWidth="1"/>
    <col min="5" max="6" width="9.140625" style="52" customWidth="1"/>
    <col min="7" max="7" width="8.57421875" style="52" customWidth="1"/>
    <col min="8" max="8" width="9.140625" style="52" customWidth="1"/>
    <col min="9" max="9" width="8.00390625" style="52" customWidth="1"/>
    <col min="10" max="10" width="11.140625" style="52" customWidth="1"/>
    <col min="11" max="11" width="10.28125" style="52" customWidth="1"/>
    <col min="12" max="12" width="11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53" t="s">
        <v>343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59</v>
      </c>
      <c r="B4" s="244"/>
      <c r="C4" s="244"/>
      <c r="D4" s="244"/>
      <c r="E4" s="244"/>
      <c r="F4" s="244"/>
      <c r="G4" s="244"/>
      <c r="H4" s="244"/>
      <c r="I4" s="57" t="s">
        <v>279</v>
      </c>
      <c r="J4" s="243" t="s">
        <v>318</v>
      </c>
      <c r="K4" s="243"/>
      <c r="L4" s="243" t="s">
        <v>319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1">
        <v>2</v>
      </c>
      <c r="J6" s="59">
        <v>5</v>
      </c>
      <c r="K6" s="59">
        <v>6</v>
      </c>
      <c r="L6" s="59">
        <v>5</v>
      </c>
      <c r="M6" s="59">
        <v>6</v>
      </c>
    </row>
    <row r="7" spans="1:13" ht="12.75">
      <c r="A7" s="210" t="s">
        <v>26</v>
      </c>
      <c r="B7" s="211"/>
      <c r="C7" s="211"/>
      <c r="D7" s="211"/>
      <c r="E7" s="211"/>
      <c r="F7" s="211"/>
      <c r="G7" s="211"/>
      <c r="H7" s="212"/>
      <c r="I7" s="3">
        <v>111</v>
      </c>
      <c r="J7" s="125">
        <f>SUM(J8:J9)</f>
        <v>700509756</v>
      </c>
      <c r="K7" s="125">
        <f>SUM(K8:K9)</f>
        <v>357913815</v>
      </c>
      <c r="L7" s="125">
        <f>SUM(L8:L9)</f>
        <v>853347037</v>
      </c>
      <c r="M7" s="125">
        <f>SUM(M8:M9)</f>
        <v>205538709</v>
      </c>
    </row>
    <row r="8" spans="1:13" ht="12.75">
      <c r="A8" s="213" t="s">
        <v>152</v>
      </c>
      <c r="B8" s="214"/>
      <c r="C8" s="214"/>
      <c r="D8" s="214"/>
      <c r="E8" s="214"/>
      <c r="F8" s="214"/>
      <c r="G8" s="214"/>
      <c r="H8" s="215"/>
      <c r="I8" s="1">
        <v>112</v>
      </c>
      <c r="J8" s="7">
        <v>696989106</v>
      </c>
      <c r="K8" s="7">
        <v>356312911</v>
      </c>
      <c r="L8" s="7">
        <v>847561040</v>
      </c>
      <c r="M8" s="7">
        <v>202655000</v>
      </c>
    </row>
    <row r="9" spans="1:13" ht="12.75">
      <c r="A9" s="213" t="s">
        <v>103</v>
      </c>
      <c r="B9" s="214"/>
      <c r="C9" s="214"/>
      <c r="D9" s="214"/>
      <c r="E9" s="214"/>
      <c r="F9" s="214"/>
      <c r="G9" s="214"/>
      <c r="H9" s="215"/>
      <c r="I9" s="1">
        <v>113</v>
      </c>
      <c r="J9" s="7">
        <v>3520650</v>
      </c>
      <c r="K9" s="7">
        <v>1600904</v>
      </c>
      <c r="L9" s="7">
        <v>5785997</v>
      </c>
      <c r="M9" s="7">
        <v>2883709</v>
      </c>
    </row>
    <row r="10" spans="1:13" ht="12.75">
      <c r="A10" s="213" t="s">
        <v>12</v>
      </c>
      <c r="B10" s="214"/>
      <c r="C10" s="214"/>
      <c r="D10" s="214"/>
      <c r="E10" s="214"/>
      <c r="F10" s="214"/>
      <c r="G10" s="214"/>
      <c r="H10" s="215"/>
      <c r="I10" s="1">
        <v>114</v>
      </c>
      <c r="J10" s="126">
        <f>J11+J12+J16+J20+J21+J22+J25+J26</f>
        <v>656350120</v>
      </c>
      <c r="K10" s="126">
        <f>K11+K12+K16+K20+K21+K22+K25+K26</f>
        <v>320602802</v>
      </c>
      <c r="L10" s="126">
        <f>L11+L12+L16+L20+L21+L22+L25+L26</f>
        <v>924868139</v>
      </c>
      <c r="M10" s="126">
        <f>M11+M12+M16+M20+M21+M22+M25+M26</f>
        <v>266172797</v>
      </c>
    </row>
    <row r="11" spans="1:13" ht="12.75">
      <c r="A11" s="213" t="s">
        <v>104</v>
      </c>
      <c r="B11" s="214"/>
      <c r="C11" s="214"/>
      <c r="D11" s="214"/>
      <c r="E11" s="214"/>
      <c r="F11" s="214"/>
      <c r="G11" s="214"/>
      <c r="H11" s="215"/>
      <c r="I11" s="1">
        <v>115</v>
      </c>
      <c r="J11" s="129">
        <v>-138523037</v>
      </c>
      <c r="K11" s="129">
        <v>-82897367</v>
      </c>
      <c r="L11" s="129">
        <v>51579918</v>
      </c>
      <c r="M11" s="129">
        <v>-17504955</v>
      </c>
    </row>
    <row r="12" spans="1:13" ht="12.75">
      <c r="A12" s="213" t="s">
        <v>22</v>
      </c>
      <c r="B12" s="214"/>
      <c r="C12" s="214"/>
      <c r="D12" s="214"/>
      <c r="E12" s="214"/>
      <c r="F12" s="214"/>
      <c r="G12" s="214"/>
      <c r="H12" s="215"/>
      <c r="I12" s="1">
        <v>116</v>
      </c>
      <c r="J12" s="126">
        <f>SUM(J13:J15)</f>
        <v>725178607</v>
      </c>
      <c r="K12" s="126">
        <f>SUM(K13:K15)</f>
        <v>382045364</v>
      </c>
      <c r="L12" s="126">
        <f>SUM(L13:L15)</f>
        <v>792713851</v>
      </c>
      <c r="M12" s="126">
        <f>SUM(M13:M15)</f>
        <v>252312858</v>
      </c>
    </row>
    <row r="13" spans="1:13" ht="12.75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510624754</v>
      </c>
      <c r="K13" s="7">
        <v>335806332</v>
      </c>
      <c r="L13" s="7">
        <v>445959970</v>
      </c>
      <c r="M13" s="7">
        <v>196407734</v>
      </c>
    </row>
    <row r="14" spans="1:13" ht="12.75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181160920</v>
      </c>
      <c r="K14" s="7">
        <v>37442516</v>
      </c>
      <c r="L14" s="7">
        <v>299118195</v>
      </c>
      <c r="M14" s="7">
        <v>41939572</v>
      </c>
    </row>
    <row r="15" spans="1:13" ht="12.75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33392933</v>
      </c>
      <c r="K15" s="7">
        <v>8796516</v>
      </c>
      <c r="L15" s="7">
        <v>47635686</v>
      </c>
      <c r="M15" s="7">
        <v>13965552</v>
      </c>
    </row>
    <row r="16" spans="1:13" ht="12.75">
      <c r="A16" s="213" t="s">
        <v>23</v>
      </c>
      <c r="B16" s="214"/>
      <c r="C16" s="214"/>
      <c r="D16" s="214"/>
      <c r="E16" s="214"/>
      <c r="F16" s="214"/>
      <c r="G16" s="214"/>
      <c r="H16" s="215"/>
      <c r="I16" s="1">
        <v>120</v>
      </c>
      <c r="J16" s="126">
        <f>SUM(J17:J19)</f>
        <v>21966324</v>
      </c>
      <c r="K16" s="126">
        <f>SUM(K17:K19)</f>
        <v>6185503</v>
      </c>
      <c r="L16" s="126">
        <f>SUM(L17:L19)</f>
        <v>24927334</v>
      </c>
      <c r="M16" s="126">
        <f>SUM(M17:M19)</f>
        <v>7178735</v>
      </c>
    </row>
    <row r="17" spans="1:13" ht="12.75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13578823</v>
      </c>
      <c r="K17" s="7">
        <v>3850366</v>
      </c>
      <c r="L17" s="7">
        <v>15630214</v>
      </c>
      <c r="M17" s="7">
        <v>4529475</v>
      </c>
    </row>
    <row r="18" spans="1:13" ht="12.75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5194585</v>
      </c>
      <c r="K18" s="7">
        <v>1439383</v>
      </c>
      <c r="L18" s="7">
        <v>5792476</v>
      </c>
      <c r="M18" s="7">
        <v>1652205</v>
      </c>
    </row>
    <row r="19" spans="1:13" ht="12.75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3192916</v>
      </c>
      <c r="K19" s="7">
        <v>895754</v>
      </c>
      <c r="L19" s="7">
        <v>3504644</v>
      </c>
      <c r="M19" s="7">
        <v>997055</v>
      </c>
    </row>
    <row r="20" spans="1:13" ht="12.75">
      <c r="A20" s="213" t="s">
        <v>105</v>
      </c>
      <c r="B20" s="214"/>
      <c r="C20" s="214"/>
      <c r="D20" s="214"/>
      <c r="E20" s="214"/>
      <c r="F20" s="214"/>
      <c r="G20" s="214"/>
      <c r="H20" s="215"/>
      <c r="I20" s="1">
        <v>124</v>
      </c>
      <c r="J20" s="129">
        <v>28759248</v>
      </c>
      <c r="K20" s="129">
        <v>6574580</v>
      </c>
      <c r="L20" s="129">
        <v>26285861</v>
      </c>
      <c r="M20" s="129">
        <v>6558995</v>
      </c>
    </row>
    <row r="21" spans="1:13" ht="12.75">
      <c r="A21" s="213" t="s">
        <v>106</v>
      </c>
      <c r="B21" s="214"/>
      <c r="C21" s="214"/>
      <c r="D21" s="214"/>
      <c r="E21" s="214"/>
      <c r="F21" s="214"/>
      <c r="G21" s="214"/>
      <c r="H21" s="215"/>
      <c r="I21" s="1">
        <v>125</v>
      </c>
      <c r="J21" s="129">
        <v>10773515</v>
      </c>
      <c r="K21" s="129">
        <v>2736376</v>
      </c>
      <c r="L21" s="129">
        <v>11454070</v>
      </c>
      <c r="M21" s="129">
        <v>2689103</v>
      </c>
    </row>
    <row r="22" spans="1:13" ht="12.75">
      <c r="A22" s="213" t="s">
        <v>24</v>
      </c>
      <c r="B22" s="214"/>
      <c r="C22" s="214"/>
      <c r="D22" s="214"/>
      <c r="E22" s="214"/>
      <c r="F22" s="214"/>
      <c r="G22" s="214"/>
      <c r="H22" s="215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8306520</v>
      </c>
      <c r="M22" s="126">
        <f>SUM(M23:M24)</f>
        <v>8306520</v>
      </c>
    </row>
    <row r="23" spans="1:13" ht="12.75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.75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>
        <v>8306520</v>
      </c>
      <c r="M24" s="7">
        <v>8306520</v>
      </c>
    </row>
    <row r="25" spans="1:13" ht="12.75">
      <c r="A25" s="213" t="s">
        <v>107</v>
      </c>
      <c r="B25" s="214"/>
      <c r="C25" s="214"/>
      <c r="D25" s="214"/>
      <c r="E25" s="214"/>
      <c r="F25" s="214"/>
      <c r="G25" s="214"/>
      <c r="H25" s="215"/>
      <c r="I25" s="1">
        <v>129</v>
      </c>
      <c r="J25" s="7"/>
      <c r="K25" s="7"/>
      <c r="L25" s="7"/>
      <c r="M25" s="7"/>
    </row>
    <row r="26" spans="1:13" ht="12.75">
      <c r="A26" s="213" t="s">
        <v>50</v>
      </c>
      <c r="B26" s="214"/>
      <c r="C26" s="214"/>
      <c r="D26" s="214"/>
      <c r="E26" s="214"/>
      <c r="F26" s="214"/>
      <c r="G26" s="214"/>
      <c r="H26" s="215"/>
      <c r="I26" s="1">
        <v>130</v>
      </c>
      <c r="J26" s="129">
        <v>8195463</v>
      </c>
      <c r="K26" s="129">
        <v>5958346</v>
      </c>
      <c r="L26" s="129">
        <v>9600585</v>
      </c>
      <c r="M26" s="129">
        <v>6631541</v>
      </c>
    </row>
    <row r="27" spans="1:13" ht="12.75">
      <c r="A27" s="213" t="s">
        <v>213</v>
      </c>
      <c r="B27" s="214"/>
      <c r="C27" s="214"/>
      <c r="D27" s="214"/>
      <c r="E27" s="214"/>
      <c r="F27" s="214"/>
      <c r="G27" s="214"/>
      <c r="H27" s="215"/>
      <c r="I27" s="1">
        <v>131</v>
      </c>
      <c r="J27" s="126">
        <f>SUM(J28:J32)</f>
        <v>13825221</v>
      </c>
      <c r="K27" s="126">
        <f>SUM(K28:K32)</f>
        <v>4127499</v>
      </c>
      <c r="L27" s="126">
        <f>SUM(L28:L32)</f>
        <v>45085414</v>
      </c>
      <c r="M27" s="126">
        <f>SUM(M28:M32)</f>
        <v>18280477</v>
      </c>
    </row>
    <row r="28" spans="1:13" ht="19.5" customHeight="1">
      <c r="A28" s="213" t="s">
        <v>227</v>
      </c>
      <c r="B28" s="214"/>
      <c r="C28" s="214"/>
      <c r="D28" s="214"/>
      <c r="E28" s="214"/>
      <c r="F28" s="214"/>
      <c r="G28" s="214"/>
      <c r="H28" s="215"/>
      <c r="I28" s="1">
        <v>132</v>
      </c>
      <c r="J28" s="7">
        <v>2804648</v>
      </c>
      <c r="K28" s="7">
        <v>2105806</v>
      </c>
      <c r="L28" s="7">
        <v>8405017</v>
      </c>
      <c r="M28" s="7">
        <v>2664121</v>
      </c>
    </row>
    <row r="29" spans="1:13" ht="19.5" customHeight="1">
      <c r="A29" s="213" t="s">
        <v>155</v>
      </c>
      <c r="B29" s="214"/>
      <c r="C29" s="214"/>
      <c r="D29" s="214"/>
      <c r="E29" s="214"/>
      <c r="F29" s="214"/>
      <c r="G29" s="214"/>
      <c r="H29" s="215"/>
      <c r="I29" s="1">
        <v>133</v>
      </c>
      <c r="J29" s="7">
        <v>10520573</v>
      </c>
      <c r="K29" s="7">
        <v>2021693</v>
      </c>
      <c r="L29" s="7">
        <v>13296540</v>
      </c>
      <c r="M29" s="7">
        <v>323766</v>
      </c>
    </row>
    <row r="30" spans="1:13" ht="12.75">
      <c r="A30" s="213" t="s">
        <v>139</v>
      </c>
      <c r="B30" s="214"/>
      <c r="C30" s="214"/>
      <c r="D30" s="214"/>
      <c r="E30" s="214"/>
      <c r="F30" s="214"/>
      <c r="G30" s="214"/>
      <c r="H30" s="215"/>
      <c r="I30" s="1">
        <v>134</v>
      </c>
      <c r="J30" s="7"/>
      <c r="K30" s="7"/>
      <c r="L30" s="7"/>
      <c r="M30" s="7"/>
    </row>
    <row r="31" spans="1:13" ht="12.75">
      <c r="A31" s="213" t="s">
        <v>223</v>
      </c>
      <c r="B31" s="214"/>
      <c r="C31" s="214"/>
      <c r="D31" s="214"/>
      <c r="E31" s="214"/>
      <c r="F31" s="214"/>
      <c r="G31" s="214"/>
      <c r="H31" s="215"/>
      <c r="I31" s="1">
        <v>135</v>
      </c>
      <c r="J31" s="7">
        <v>500000</v>
      </c>
      <c r="K31" s="7"/>
      <c r="L31" s="7">
        <v>49500</v>
      </c>
      <c r="M31" s="7">
        <v>49500</v>
      </c>
    </row>
    <row r="32" spans="1:13" ht="12.75">
      <c r="A32" s="213" t="s">
        <v>140</v>
      </c>
      <c r="B32" s="214"/>
      <c r="C32" s="214"/>
      <c r="D32" s="214"/>
      <c r="E32" s="214"/>
      <c r="F32" s="214"/>
      <c r="G32" s="214"/>
      <c r="H32" s="215"/>
      <c r="I32" s="1">
        <v>136</v>
      </c>
      <c r="J32" s="7"/>
      <c r="K32" s="7"/>
      <c r="L32" s="7">
        <v>23334357</v>
      </c>
      <c r="M32" s="7">
        <v>15243090</v>
      </c>
    </row>
    <row r="33" spans="1:13" ht="12.75">
      <c r="A33" s="213" t="s">
        <v>214</v>
      </c>
      <c r="B33" s="214"/>
      <c r="C33" s="214"/>
      <c r="D33" s="214"/>
      <c r="E33" s="214"/>
      <c r="F33" s="214"/>
      <c r="G33" s="214"/>
      <c r="H33" s="215"/>
      <c r="I33" s="1">
        <v>137</v>
      </c>
      <c r="J33" s="126">
        <f>SUM(J34:J37)</f>
        <v>20752714</v>
      </c>
      <c r="K33" s="126">
        <f>SUM(K34:K37)</f>
        <v>7063143</v>
      </c>
      <c r="L33" s="126">
        <f>SUM(L34:L37)</f>
        <v>30852845</v>
      </c>
      <c r="M33" s="126">
        <f>SUM(M34:M37)</f>
        <v>6847715</v>
      </c>
    </row>
    <row r="34" spans="1:13" ht="12.75">
      <c r="A34" s="213" t="s">
        <v>66</v>
      </c>
      <c r="B34" s="214"/>
      <c r="C34" s="214"/>
      <c r="D34" s="214"/>
      <c r="E34" s="214"/>
      <c r="F34" s="214"/>
      <c r="G34" s="214"/>
      <c r="H34" s="215"/>
      <c r="I34" s="1">
        <v>138</v>
      </c>
      <c r="J34" s="7">
        <v>2957899</v>
      </c>
      <c r="K34" s="7">
        <v>1</v>
      </c>
      <c r="L34" s="7">
        <v>3833794</v>
      </c>
      <c r="M34" s="7">
        <v>104223</v>
      </c>
    </row>
    <row r="35" spans="1:13" ht="20.25" customHeight="1">
      <c r="A35" s="213" t="s">
        <v>65</v>
      </c>
      <c r="B35" s="214"/>
      <c r="C35" s="214"/>
      <c r="D35" s="214"/>
      <c r="E35" s="214"/>
      <c r="F35" s="214"/>
      <c r="G35" s="214"/>
      <c r="H35" s="215"/>
      <c r="I35" s="1">
        <v>139</v>
      </c>
      <c r="J35" s="7">
        <v>17292315</v>
      </c>
      <c r="K35" s="7">
        <v>6933142</v>
      </c>
      <c r="L35" s="7">
        <v>25605471</v>
      </c>
      <c r="M35" s="7">
        <v>6743492</v>
      </c>
    </row>
    <row r="36" spans="1:13" ht="12.75">
      <c r="A36" s="213" t="s">
        <v>224</v>
      </c>
      <c r="B36" s="214"/>
      <c r="C36" s="214"/>
      <c r="D36" s="214"/>
      <c r="E36" s="214"/>
      <c r="F36" s="214"/>
      <c r="G36" s="214"/>
      <c r="H36" s="215"/>
      <c r="I36" s="1">
        <v>140</v>
      </c>
      <c r="J36" s="7">
        <v>502500</v>
      </c>
      <c r="K36" s="7">
        <v>130000</v>
      </c>
      <c r="L36" s="7"/>
      <c r="M36" s="7"/>
    </row>
    <row r="37" spans="1:13" ht="12.75">
      <c r="A37" s="213" t="s">
        <v>67</v>
      </c>
      <c r="B37" s="214"/>
      <c r="C37" s="214"/>
      <c r="D37" s="214"/>
      <c r="E37" s="214"/>
      <c r="F37" s="214"/>
      <c r="G37" s="214"/>
      <c r="H37" s="215"/>
      <c r="I37" s="1">
        <v>141</v>
      </c>
      <c r="J37" s="7"/>
      <c r="K37" s="7"/>
      <c r="L37" s="7">
        <v>1413580</v>
      </c>
      <c r="M37" s="7"/>
    </row>
    <row r="38" spans="1:13" ht="12.75">
      <c r="A38" s="213" t="s">
        <v>195</v>
      </c>
      <c r="B38" s="214"/>
      <c r="C38" s="214"/>
      <c r="D38" s="214"/>
      <c r="E38" s="214"/>
      <c r="F38" s="214"/>
      <c r="G38" s="214"/>
      <c r="H38" s="215"/>
      <c r="I38" s="1">
        <v>142</v>
      </c>
      <c r="J38" s="7"/>
      <c r="K38" s="7"/>
      <c r="L38" s="7"/>
      <c r="M38" s="7"/>
    </row>
    <row r="39" spans="1:13" ht="12.75">
      <c r="A39" s="213" t="s">
        <v>196</v>
      </c>
      <c r="B39" s="214"/>
      <c r="C39" s="214"/>
      <c r="D39" s="214"/>
      <c r="E39" s="214"/>
      <c r="F39" s="214"/>
      <c r="G39" s="214"/>
      <c r="H39" s="215"/>
      <c r="I39" s="1">
        <v>143</v>
      </c>
      <c r="J39" s="7"/>
      <c r="K39" s="7"/>
      <c r="L39" s="7"/>
      <c r="M39" s="7"/>
    </row>
    <row r="40" spans="1:13" ht="12.75">
      <c r="A40" s="213" t="s">
        <v>225</v>
      </c>
      <c r="B40" s="214"/>
      <c r="C40" s="214"/>
      <c r="D40" s="214"/>
      <c r="E40" s="214"/>
      <c r="F40" s="214"/>
      <c r="G40" s="214"/>
      <c r="H40" s="215"/>
      <c r="I40" s="1">
        <v>144</v>
      </c>
      <c r="J40" s="7"/>
      <c r="K40" s="7"/>
      <c r="L40" s="7"/>
      <c r="M40" s="7"/>
    </row>
    <row r="41" spans="1:13" ht="12.75">
      <c r="A41" s="213" t="s">
        <v>226</v>
      </c>
      <c r="B41" s="214"/>
      <c r="C41" s="214"/>
      <c r="D41" s="214"/>
      <c r="E41" s="214"/>
      <c r="F41" s="214"/>
      <c r="G41" s="214"/>
      <c r="H41" s="215"/>
      <c r="I41" s="1">
        <v>145</v>
      </c>
      <c r="J41" s="7"/>
      <c r="K41" s="7"/>
      <c r="L41" s="7"/>
      <c r="M41" s="7"/>
    </row>
    <row r="42" spans="1:13" ht="12.75">
      <c r="A42" s="213" t="s">
        <v>215</v>
      </c>
      <c r="B42" s="214"/>
      <c r="C42" s="214"/>
      <c r="D42" s="214"/>
      <c r="E42" s="214"/>
      <c r="F42" s="214"/>
      <c r="G42" s="214"/>
      <c r="H42" s="215"/>
      <c r="I42" s="1">
        <v>146</v>
      </c>
      <c r="J42" s="126">
        <f>J7+J27+J38+J40</f>
        <v>714334977</v>
      </c>
      <c r="K42" s="126">
        <f>K7+K27+K38+K40</f>
        <v>362041314</v>
      </c>
      <c r="L42" s="126">
        <f>L7+L27+L38+L40</f>
        <v>898432451</v>
      </c>
      <c r="M42" s="126">
        <f>M7+M27+M38+M40</f>
        <v>223819186</v>
      </c>
    </row>
    <row r="43" spans="1:13" ht="12.75">
      <c r="A43" s="213" t="s">
        <v>216</v>
      </c>
      <c r="B43" s="214"/>
      <c r="C43" s="214"/>
      <c r="D43" s="214"/>
      <c r="E43" s="214"/>
      <c r="F43" s="214"/>
      <c r="G43" s="214"/>
      <c r="H43" s="215"/>
      <c r="I43" s="1">
        <v>147</v>
      </c>
      <c r="J43" s="126">
        <f>J10+J33+J39+J41</f>
        <v>677102834</v>
      </c>
      <c r="K43" s="126">
        <f>K10+K33+K39+K41</f>
        <v>327665945</v>
      </c>
      <c r="L43" s="126">
        <f>L10+L33+L39+L41</f>
        <v>955720984</v>
      </c>
      <c r="M43" s="126">
        <f>M10+M33+M39+M41</f>
        <v>273020512</v>
      </c>
    </row>
    <row r="44" spans="1:13" ht="12.75">
      <c r="A44" s="213" t="s">
        <v>236</v>
      </c>
      <c r="B44" s="214"/>
      <c r="C44" s="214"/>
      <c r="D44" s="214"/>
      <c r="E44" s="214"/>
      <c r="F44" s="214"/>
      <c r="G44" s="214"/>
      <c r="H44" s="215"/>
      <c r="I44" s="1">
        <v>148</v>
      </c>
      <c r="J44" s="126">
        <f>J42-J43</f>
        <v>37232143</v>
      </c>
      <c r="K44" s="126">
        <f>K42-K43</f>
        <v>34375369</v>
      </c>
      <c r="L44" s="126">
        <f>L42-L43</f>
        <v>-57288533</v>
      </c>
      <c r="M44" s="126">
        <f>M42-M43</f>
        <v>-49201326</v>
      </c>
    </row>
    <row r="45" spans="1:13" ht="12.75">
      <c r="A45" s="225" t="s">
        <v>218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37232143</v>
      </c>
      <c r="K45" s="53">
        <f>IF(K42&gt;K43,K42-K43,0)</f>
        <v>34375369</v>
      </c>
      <c r="L45" s="53">
        <f>IF(L42&gt;L43,L42-L43,0)</f>
        <v>0</v>
      </c>
      <c r="M45" s="53">
        <f>IF(M42&gt;M43,M42-M43,0)</f>
        <v>0</v>
      </c>
    </row>
    <row r="46" spans="1:13" ht="12.75">
      <c r="A46" s="225" t="s">
        <v>219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57288533</v>
      </c>
      <c r="M46" s="53">
        <f>IF(M43&gt;M42,M43-M42,0)</f>
        <v>49201326</v>
      </c>
    </row>
    <row r="47" spans="1:13" ht="12.75">
      <c r="A47" s="213" t="s">
        <v>217</v>
      </c>
      <c r="B47" s="214"/>
      <c r="C47" s="214"/>
      <c r="D47" s="214"/>
      <c r="E47" s="214"/>
      <c r="F47" s="214"/>
      <c r="G47" s="214"/>
      <c r="H47" s="215"/>
      <c r="I47" s="1">
        <v>151</v>
      </c>
      <c r="J47" s="7"/>
      <c r="K47" s="7"/>
      <c r="L47" s="7"/>
      <c r="M47" s="7"/>
    </row>
    <row r="48" spans="1:13" ht="12.75">
      <c r="A48" s="213" t="s">
        <v>237</v>
      </c>
      <c r="B48" s="214"/>
      <c r="C48" s="214"/>
      <c r="D48" s="214"/>
      <c r="E48" s="214"/>
      <c r="F48" s="214"/>
      <c r="G48" s="214"/>
      <c r="H48" s="215"/>
      <c r="I48" s="1">
        <v>152</v>
      </c>
      <c r="J48" s="126">
        <f>J44-J47</f>
        <v>37232143</v>
      </c>
      <c r="K48" s="126">
        <f>K44-K47</f>
        <v>34375369</v>
      </c>
      <c r="L48" s="126">
        <f>L44-L47</f>
        <v>-57288533</v>
      </c>
      <c r="M48" s="126">
        <f>M44-M47</f>
        <v>-49201326</v>
      </c>
    </row>
    <row r="49" spans="1:13" ht="12.75">
      <c r="A49" s="225" t="s">
        <v>192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37232143</v>
      </c>
      <c r="K49" s="53">
        <f>IF(K48&gt;0,K48,0)</f>
        <v>34375369</v>
      </c>
      <c r="L49" s="53">
        <f>IF(L48&gt;0,L48,0)</f>
        <v>0</v>
      </c>
      <c r="M49" s="53">
        <f>IF(M48&gt;0,M48,0)</f>
        <v>0</v>
      </c>
    </row>
    <row r="50" spans="1:13" ht="12.75" customHeight="1">
      <c r="A50" s="246" t="s">
        <v>220</v>
      </c>
      <c r="B50" s="247"/>
      <c r="C50" s="247"/>
      <c r="D50" s="247"/>
      <c r="E50" s="247"/>
      <c r="F50" s="247"/>
      <c r="G50" s="247"/>
      <c r="H50" s="248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57288533</v>
      </c>
      <c r="M50" s="60">
        <f>IF(M48&lt;0,-M48,0)</f>
        <v>49201326</v>
      </c>
    </row>
    <row r="51" spans="1:13" ht="12.75" customHeight="1">
      <c r="A51" s="222" t="s">
        <v>312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49"/>
    </row>
    <row r="52" spans="1:13" ht="12.75" customHeight="1">
      <c r="A52" s="210" t="s">
        <v>187</v>
      </c>
      <c r="B52" s="211"/>
      <c r="C52" s="211"/>
      <c r="D52" s="211"/>
      <c r="E52" s="211"/>
      <c r="F52" s="211"/>
      <c r="G52" s="211"/>
      <c r="H52" s="211"/>
      <c r="I52" s="54"/>
      <c r="J52" s="54"/>
      <c r="K52" s="132"/>
      <c r="L52" s="54"/>
      <c r="M52" s="13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/>
      <c r="K53" s="7"/>
      <c r="L53" s="7"/>
      <c r="M53" s="7"/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/>
      <c r="K54" s="8"/>
      <c r="L54" s="8"/>
      <c r="M54" s="8"/>
    </row>
    <row r="55" spans="1:13" ht="12.75" customHeight="1">
      <c r="A55" s="222" t="s">
        <v>189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49"/>
    </row>
    <row r="56" spans="1:13" ht="12.75">
      <c r="A56" s="210" t="s">
        <v>204</v>
      </c>
      <c r="B56" s="211"/>
      <c r="C56" s="211"/>
      <c r="D56" s="211"/>
      <c r="E56" s="211"/>
      <c r="F56" s="211"/>
      <c r="G56" s="211"/>
      <c r="H56" s="212"/>
      <c r="I56" s="9">
        <v>157</v>
      </c>
      <c r="J56" s="127">
        <f>J48</f>
        <v>37232143</v>
      </c>
      <c r="K56" s="127">
        <f>K48</f>
        <v>34375369</v>
      </c>
      <c r="L56" s="127">
        <f>L48</f>
        <v>-57288533</v>
      </c>
      <c r="M56" s="127">
        <f>M48</f>
        <v>-49201326</v>
      </c>
    </row>
    <row r="57" spans="1:13" ht="12.75">
      <c r="A57" s="213" t="s">
        <v>221</v>
      </c>
      <c r="B57" s="214"/>
      <c r="C57" s="214"/>
      <c r="D57" s="214"/>
      <c r="E57" s="214"/>
      <c r="F57" s="214"/>
      <c r="G57" s="214"/>
      <c r="H57" s="215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.75">
      <c r="A58" s="213" t="s">
        <v>228</v>
      </c>
      <c r="B58" s="214"/>
      <c r="C58" s="214"/>
      <c r="D58" s="214"/>
      <c r="E58" s="214"/>
      <c r="F58" s="214"/>
      <c r="G58" s="214"/>
      <c r="H58" s="215"/>
      <c r="I58" s="1">
        <v>159</v>
      </c>
      <c r="J58" s="7"/>
      <c r="K58" s="7"/>
      <c r="L58" s="7"/>
      <c r="M58" s="7"/>
    </row>
    <row r="59" spans="1:13" ht="12.75">
      <c r="A59" s="213" t="s">
        <v>229</v>
      </c>
      <c r="B59" s="214"/>
      <c r="C59" s="214"/>
      <c r="D59" s="214"/>
      <c r="E59" s="214"/>
      <c r="F59" s="214"/>
      <c r="G59" s="214"/>
      <c r="H59" s="215"/>
      <c r="I59" s="1">
        <v>160</v>
      </c>
      <c r="J59" s="7"/>
      <c r="K59" s="7"/>
      <c r="L59" s="7"/>
      <c r="M59" s="7"/>
    </row>
    <row r="60" spans="1:13" ht="12.75">
      <c r="A60" s="213" t="s">
        <v>45</v>
      </c>
      <c r="B60" s="214"/>
      <c r="C60" s="214"/>
      <c r="D60" s="214"/>
      <c r="E60" s="214"/>
      <c r="F60" s="214"/>
      <c r="G60" s="214"/>
      <c r="H60" s="215"/>
      <c r="I60" s="1">
        <v>161</v>
      </c>
      <c r="J60" s="7"/>
      <c r="K60" s="7"/>
      <c r="L60" s="7"/>
      <c r="M60" s="7"/>
    </row>
    <row r="61" spans="1:13" ht="12.75">
      <c r="A61" s="213" t="s">
        <v>230</v>
      </c>
      <c r="B61" s="214"/>
      <c r="C61" s="214"/>
      <c r="D61" s="214"/>
      <c r="E61" s="214"/>
      <c r="F61" s="214"/>
      <c r="G61" s="214"/>
      <c r="H61" s="215"/>
      <c r="I61" s="1">
        <v>162</v>
      </c>
      <c r="J61" s="7"/>
      <c r="K61" s="7"/>
      <c r="L61" s="7"/>
      <c r="M61" s="7"/>
    </row>
    <row r="62" spans="1:13" ht="12.75">
      <c r="A62" s="213" t="s">
        <v>231</v>
      </c>
      <c r="B62" s="214"/>
      <c r="C62" s="214"/>
      <c r="D62" s="214"/>
      <c r="E62" s="214"/>
      <c r="F62" s="214"/>
      <c r="G62" s="214"/>
      <c r="H62" s="215"/>
      <c r="I62" s="1">
        <v>163</v>
      </c>
      <c r="J62" s="7"/>
      <c r="K62" s="7"/>
      <c r="L62" s="7"/>
      <c r="M62" s="7"/>
    </row>
    <row r="63" spans="1:13" ht="12.75">
      <c r="A63" s="213" t="s">
        <v>232</v>
      </c>
      <c r="B63" s="214"/>
      <c r="C63" s="214"/>
      <c r="D63" s="214"/>
      <c r="E63" s="214"/>
      <c r="F63" s="214"/>
      <c r="G63" s="214"/>
      <c r="H63" s="215"/>
      <c r="I63" s="1">
        <v>164</v>
      </c>
      <c r="J63" s="7"/>
      <c r="K63" s="7"/>
      <c r="L63" s="7"/>
      <c r="M63" s="7"/>
    </row>
    <row r="64" spans="1:13" ht="12.75">
      <c r="A64" s="213" t="s">
        <v>233</v>
      </c>
      <c r="B64" s="214"/>
      <c r="C64" s="214"/>
      <c r="D64" s="214"/>
      <c r="E64" s="214"/>
      <c r="F64" s="214"/>
      <c r="G64" s="214"/>
      <c r="H64" s="215"/>
      <c r="I64" s="1">
        <v>165</v>
      </c>
      <c r="J64" s="7"/>
      <c r="K64" s="7"/>
      <c r="L64" s="7"/>
      <c r="M64" s="7"/>
    </row>
    <row r="65" spans="1:13" ht="12.75">
      <c r="A65" s="213" t="s">
        <v>222</v>
      </c>
      <c r="B65" s="214"/>
      <c r="C65" s="214"/>
      <c r="D65" s="214"/>
      <c r="E65" s="214"/>
      <c r="F65" s="214"/>
      <c r="G65" s="214"/>
      <c r="H65" s="215"/>
      <c r="I65" s="1">
        <v>166</v>
      </c>
      <c r="J65" s="7"/>
      <c r="K65" s="7"/>
      <c r="L65" s="7"/>
      <c r="M65" s="7"/>
    </row>
    <row r="66" spans="1:13" ht="18.75" customHeight="1">
      <c r="A66" s="213" t="s">
        <v>193</v>
      </c>
      <c r="B66" s="214"/>
      <c r="C66" s="214"/>
      <c r="D66" s="214"/>
      <c r="E66" s="214"/>
      <c r="F66" s="214"/>
      <c r="G66" s="214"/>
      <c r="H66" s="215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.75">
      <c r="A67" s="213" t="s">
        <v>194</v>
      </c>
      <c r="B67" s="214"/>
      <c r="C67" s="214"/>
      <c r="D67" s="214"/>
      <c r="E67" s="214"/>
      <c r="F67" s="214"/>
      <c r="G67" s="214"/>
      <c r="H67" s="215"/>
      <c r="I67" s="1">
        <v>168</v>
      </c>
      <c r="J67" s="128">
        <f>J56+J66</f>
        <v>37232143</v>
      </c>
      <c r="K67" s="128">
        <f>K56+K66</f>
        <v>34375369</v>
      </c>
      <c r="L67" s="128">
        <f>L56+L66</f>
        <v>-57288533</v>
      </c>
      <c r="M67" s="128">
        <f>M56+M66</f>
        <v>-49201326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9"/>
    </row>
    <row r="69" spans="1:13" ht="12.75" customHeight="1">
      <c r="A69" s="260" t="s">
        <v>188</v>
      </c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2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5" customHeight="1" thickBot="1">
      <c r="A71" s="254" t="s">
        <v>235</v>
      </c>
      <c r="B71" s="255"/>
      <c r="C71" s="255"/>
      <c r="D71" s="255"/>
      <c r="E71" s="255"/>
      <c r="F71" s="255"/>
      <c r="G71" s="255"/>
      <c r="H71" s="256"/>
      <c r="I71" s="134">
        <v>170</v>
      </c>
      <c r="J71" s="135"/>
      <c r="K71" s="135"/>
      <c r="L71" s="135"/>
      <c r="M71" s="135"/>
    </row>
    <row r="72" ht="13.5" thickTop="1"/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A65536 B51:H65536 B1:H49 I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7.57421875" style="52" customWidth="1"/>
    <col min="9" max="9" width="8.5742187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318</v>
      </c>
      <c r="K4" s="65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6">
        <v>2</v>
      </c>
      <c r="J5" s="67" t="s">
        <v>283</v>
      </c>
      <c r="K5" s="67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70"/>
      <c r="J6" s="270"/>
      <c r="K6" s="271"/>
    </row>
    <row r="7" spans="1:11" ht="12.75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37232143</v>
      </c>
      <c r="K7" s="7">
        <v>-57288533</v>
      </c>
    </row>
    <row r="8" spans="1:11" ht="12.75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28759248</v>
      </c>
      <c r="K8" s="7">
        <v>26285861</v>
      </c>
    </row>
    <row r="9" spans="1:11" ht="12.75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218992477</v>
      </c>
      <c r="K9" s="7"/>
    </row>
    <row r="10" spans="1:11" ht="12.75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19807017</v>
      </c>
      <c r="K10" s="7">
        <v>44707465</v>
      </c>
    </row>
    <row r="11" spans="1:11" ht="12.75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/>
      <c r="K11" s="7">
        <v>231034775</v>
      </c>
    </row>
    <row r="12" spans="1:11" ht="12.75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20666901</v>
      </c>
      <c r="K12" s="7">
        <v>4122772</v>
      </c>
    </row>
    <row r="13" spans="1:11" ht="12.75">
      <c r="A13" s="213" t="s">
        <v>157</v>
      </c>
      <c r="B13" s="214"/>
      <c r="C13" s="214"/>
      <c r="D13" s="214"/>
      <c r="E13" s="214"/>
      <c r="F13" s="214"/>
      <c r="G13" s="214"/>
      <c r="H13" s="214"/>
      <c r="I13" s="1">
        <v>7</v>
      </c>
      <c r="J13" s="131">
        <f>SUM(J7:J12)</f>
        <v>325457786</v>
      </c>
      <c r="K13" s="126">
        <f>SUM(K7:K12)</f>
        <v>248862340</v>
      </c>
    </row>
    <row r="14" spans="1:11" ht="12.75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/>
      <c r="K14" s="7">
        <v>197286293</v>
      </c>
    </row>
    <row r="15" spans="1:11" ht="12.75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/>
    </row>
    <row r="16" spans="1:11" ht="12.75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255419802</v>
      </c>
      <c r="K16" s="7"/>
    </row>
    <row r="17" spans="1:11" ht="12.75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6114639</v>
      </c>
      <c r="K17" s="7">
        <v>143167576</v>
      </c>
    </row>
    <row r="18" spans="1:11" ht="12.75">
      <c r="A18" s="213" t="s">
        <v>158</v>
      </c>
      <c r="B18" s="214"/>
      <c r="C18" s="214"/>
      <c r="D18" s="214"/>
      <c r="E18" s="214"/>
      <c r="F18" s="214"/>
      <c r="G18" s="214"/>
      <c r="H18" s="214"/>
      <c r="I18" s="1">
        <v>12</v>
      </c>
      <c r="J18" s="131">
        <f>SUM(J14:J17)</f>
        <v>261534441</v>
      </c>
      <c r="K18" s="126">
        <f>SUM(K14:K17)</f>
        <v>340453869</v>
      </c>
    </row>
    <row r="19" spans="1:11" ht="20.25" customHeight="1">
      <c r="A19" s="213" t="s">
        <v>36</v>
      </c>
      <c r="B19" s="214"/>
      <c r="C19" s="214"/>
      <c r="D19" s="214"/>
      <c r="E19" s="214"/>
      <c r="F19" s="214"/>
      <c r="G19" s="214"/>
      <c r="H19" s="214"/>
      <c r="I19" s="1">
        <v>13</v>
      </c>
      <c r="J19" s="131">
        <f>IF(J13&gt;J18,J13-J18,0)</f>
        <v>63923345</v>
      </c>
      <c r="K19" s="126">
        <f>IF(K13&gt;K18,K13-K18,0)</f>
        <v>0</v>
      </c>
    </row>
    <row r="20" spans="1:11" ht="20.25" customHeight="1">
      <c r="A20" s="213" t="s">
        <v>37</v>
      </c>
      <c r="B20" s="214"/>
      <c r="C20" s="214"/>
      <c r="D20" s="214"/>
      <c r="E20" s="214"/>
      <c r="F20" s="214"/>
      <c r="G20" s="214"/>
      <c r="H20" s="214"/>
      <c r="I20" s="1">
        <v>14</v>
      </c>
      <c r="J20" s="131">
        <f>IF(J18&gt;J13,J18-J13,0)</f>
        <v>0</v>
      </c>
      <c r="K20" s="126">
        <f>IF(K18&gt;K13,K18-K13,0)</f>
        <v>91591529</v>
      </c>
    </row>
    <row r="21" spans="1:11" ht="12.75">
      <c r="A21" s="222" t="s">
        <v>159</v>
      </c>
      <c r="B21" s="238"/>
      <c r="C21" s="238"/>
      <c r="D21" s="238"/>
      <c r="E21" s="238"/>
      <c r="F21" s="238"/>
      <c r="G21" s="238"/>
      <c r="H21" s="238"/>
      <c r="I21" s="270"/>
      <c r="J21" s="270"/>
      <c r="K21" s="271"/>
    </row>
    <row r="22" spans="1:11" ht="12.75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>
        <v>217805</v>
      </c>
      <c r="K22" s="7">
        <v>116182</v>
      </c>
    </row>
    <row r="23" spans="1:11" ht="12.75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1679568</v>
      </c>
      <c r="K24" s="7">
        <v>3913878</v>
      </c>
    </row>
    <row r="25" spans="1:11" ht="12.75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>
        <v>56703</v>
      </c>
      <c r="K25" s="7">
        <v>77328</v>
      </c>
    </row>
    <row r="26" spans="1:11" ht="12.75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34039033</v>
      </c>
      <c r="K26" s="7">
        <v>39199285</v>
      </c>
    </row>
    <row r="27" spans="1:11" ht="12.75">
      <c r="A27" s="213" t="s">
        <v>168</v>
      </c>
      <c r="B27" s="214"/>
      <c r="C27" s="214"/>
      <c r="D27" s="214"/>
      <c r="E27" s="214"/>
      <c r="F27" s="214"/>
      <c r="G27" s="214"/>
      <c r="H27" s="214"/>
      <c r="I27" s="1">
        <v>20</v>
      </c>
      <c r="J27" s="131">
        <f>SUM(J22:J26)</f>
        <v>35993109</v>
      </c>
      <c r="K27" s="131">
        <f>SUM(K22:K26)</f>
        <v>43306673</v>
      </c>
    </row>
    <row r="28" spans="1:11" ht="12.75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40711291</v>
      </c>
      <c r="K28" s="7">
        <v>5120890</v>
      </c>
    </row>
    <row r="29" spans="1:11" ht="12.75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5777533</v>
      </c>
      <c r="K30" s="7">
        <v>5495673</v>
      </c>
    </row>
    <row r="31" spans="1:11" ht="12.75">
      <c r="A31" s="213" t="s">
        <v>5</v>
      </c>
      <c r="B31" s="214"/>
      <c r="C31" s="214"/>
      <c r="D31" s="214"/>
      <c r="E31" s="214"/>
      <c r="F31" s="214"/>
      <c r="G31" s="214"/>
      <c r="H31" s="214"/>
      <c r="I31" s="1">
        <v>24</v>
      </c>
      <c r="J31" s="131">
        <f>SUM(J28:J30)</f>
        <v>46488824</v>
      </c>
      <c r="K31" s="126">
        <f>SUM(K28:K30)</f>
        <v>10616563</v>
      </c>
    </row>
    <row r="32" spans="1:11" ht="20.25" customHeight="1">
      <c r="A32" s="213" t="s">
        <v>38</v>
      </c>
      <c r="B32" s="214"/>
      <c r="C32" s="214"/>
      <c r="D32" s="214"/>
      <c r="E32" s="214"/>
      <c r="F32" s="214"/>
      <c r="G32" s="214"/>
      <c r="H32" s="214"/>
      <c r="I32" s="1">
        <v>25</v>
      </c>
      <c r="J32" s="131">
        <f>IF(J27&gt;J31,J27-J31,0)</f>
        <v>0</v>
      </c>
      <c r="K32" s="126">
        <f>IF(K27&gt;K31,K27-K31,0)</f>
        <v>32690110</v>
      </c>
    </row>
    <row r="33" spans="1:11" ht="20.25" customHeight="1">
      <c r="A33" s="213" t="s">
        <v>39</v>
      </c>
      <c r="B33" s="214"/>
      <c r="C33" s="214"/>
      <c r="D33" s="214"/>
      <c r="E33" s="214"/>
      <c r="F33" s="214"/>
      <c r="G33" s="214"/>
      <c r="H33" s="214"/>
      <c r="I33" s="1">
        <v>26</v>
      </c>
      <c r="J33" s="131">
        <f>IF(J31&gt;J27,J31-J27,0)</f>
        <v>10495715</v>
      </c>
      <c r="K33" s="126">
        <f>IF(K31&gt;K27,K31-K27,0)</f>
        <v>0</v>
      </c>
    </row>
    <row r="34" spans="1:11" ht="12.75">
      <c r="A34" s="222" t="s">
        <v>160</v>
      </c>
      <c r="B34" s="238"/>
      <c r="C34" s="238"/>
      <c r="D34" s="238"/>
      <c r="E34" s="238"/>
      <c r="F34" s="238"/>
      <c r="G34" s="238"/>
      <c r="H34" s="238"/>
      <c r="I34" s="270"/>
      <c r="J34" s="270"/>
      <c r="K34" s="271"/>
    </row>
    <row r="35" spans="1:11" ht="12.75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.75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177339572</v>
      </c>
      <c r="K36" s="7">
        <v>319727993</v>
      </c>
    </row>
    <row r="37" spans="1:11" ht="12.75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247628278</v>
      </c>
      <c r="K37" s="7">
        <v>8000000</v>
      </c>
    </row>
    <row r="38" spans="1:11" ht="12.75">
      <c r="A38" s="213" t="s">
        <v>68</v>
      </c>
      <c r="B38" s="214"/>
      <c r="C38" s="214"/>
      <c r="D38" s="214"/>
      <c r="E38" s="214"/>
      <c r="F38" s="214"/>
      <c r="G38" s="214"/>
      <c r="H38" s="214"/>
      <c r="I38" s="1">
        <v>30</v>
      </c>
      <c r="J38" s="126">
        <f>SUM(J35:J37)</f>
        <v>424967850</v>
      </c>
      <c r="K38" s="126">
        <f>SUM(K35:K37)</f>
        <v>327727993</v>
      </c>
    </row>
    <row r="39" spans="1:11" ht="12.75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212228499</v>
      </c>
      <c r="K39" s="7">
        <v>225326141</v>
      </c>
    </row>
    <row r="40" spans="1:11" ht="12.75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5977777</v>
      </c>
      <c r="K41" s="7">
        <v>2728635</v>
      </c>
    </row>
    <row r="42" spans="1:11" ht="12.75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244780147</v>
      </c>
      <c r="K43" s="7">
        <v>500000</v>
      </c>
    </row>
    <row r="44" spans="1:11" ht="12.75">
      <c r="A44" s="213" t="s">
        <v>69</v>
      </c>
      <c r="B44" s="214"/>
      <c r="C44" s="214"/>
      <c r="D44" s="214"/>
      <c r="E44" s="214"/>
      <c r="F44" s="214"/>
      <c r="G44" s="214"/>
      <c r="H44" s="214"/>
      <c r="I44" s="1">
        <v>36</v>
      </c>
      <c r="J44" s="131">
        <f>SUM(J39:J43)</f>
        <v>462986423</v>
      </c>
      <c r="K44" s="126">
        <f>SUM(K39:K43)</f>
        <v>228554776</v>
      </c>
    </row>
    <row r="45" spans="1:11" ht="20.25" customHeight="1">
      <c r="A45" s="213" t="s">
        <v>17</v>
      </c>
      <c r="B45" s="214"/>
      <c r="C45" s="214"/>
      <c r="D45" s="214"/>
      <c r="E45" s="214"/>
      <c r="F45" s="214"/>
      <c r="G45" s="214"/>
      <c r="H45" s="214"/>
      <c r="I45" s="1">
        <v>37</v>
      </c>
      <c r="J45" s="131">
        <f>IF(J38&gt;J44,J38-J44,0)</f>
        <v>0</v>
      </c>
      <c r="K45" s="126">
        <f>IF(K38&gt;K44,K38-K44,0)</f>
        <v>99173217</v>
      </c>
    </row>
    <row r="46" spans="1:11" ht="20.25" customHeight="1">
      <c r="A46" s="213" t="s">
        <v>18</v>
      </c>
      <c r="B46" s="214"/>
      <c r="C46" s="214"/>
      <c r="D46" s="214"/>
      <c r="E46" s="214"/>
      <c r="F46" s="214"/>
      <c r="G46" s="214"/>
      <c r="H46" s="214"/>
      <c r="I46" s="1">
        <v>38</v>
      </c>
      <c r="J46" s="131">
        <f>IF(J44&gt;J38,J44-J38,0)</f>
        <v>38018573</v>
      </c>
      <c r="K46" s="126">
        <f>IF(K44&gt;K38,K44-K38,0)</f>
        <v>0</v>
      </c>
    </row>
    <row r="47" spans="1:11" ht="12.75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IF(J19-J20+J32-J33+J45-J46&gt;0,J19-J20+J32-J33+J45-J46,0)</f>
        <v>15409057</v>
      </c>
      <c r="K47" s="53">
        <f>IF(K19-K20+K32-K33+K45-K46&gt;0,K19-K20+K32-K33+K45-K46,0)</f>
        <v>40271798</v>
      </c>
    </row>
    <row r="48" spans="1:11" ht="12.75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7002279</v>
      </c>
      <c r="K49" s="7">
        <v>22411336</v>
      </c>
    </row>
    <row r="50" spans="1:11" ht="12.75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f>J47</f>
        <v>15409057</v>
      </c>
      <c r="K50" s="7">
        <f>K47</f>
        <v>40271798</v>
      </c>
    </row>
    <row r="51" spans="1:11" ht="12.75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f>J48</f>
        <v>0</v>
      </c>
      <c r="K51" s="7">
        <f>K48</f>
        <v>0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3">
        <f>J49+J50-J51</f>
        <v>22411336</v>
      </c>
      <c r="K52" s="60">
        <f>K49+K50-K51</f>
        <v>62683134</v>
      </c>
    </row>
    <row r="53" ht="12.75">
      <c r="K53" s="133"/>
    </row>
    <row r="54" ht="12.75">
      <c r="K54" s="133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318</v>
      </c>
      <c r="K4" s="65" t="s">
        <v>319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0">
        <v>2</v>
      </c>
      <c r="J5" s="71" t="s">
        <v>283</v>
      </c>
      <c r="K5" s="71" t="s">
        <v>284</v>
      </c>
    </row>
    <row r="6" spans="1:11" ht="12.75">
      <c r="A6" s="222" t="s">
        <v>156</v>
      </c>
      <c r="B6" s="238"/>
      <c r="C6" s="238"/>
      <c r="D6" s="238"/>
      <c r="E6" s="238"/>
      <c r="F6" s="238"/>
      <c r="G6" s="238"/>
      <c r="H6" s="238"/>
      <c r="I6" s="270"/>
      <c r="J6" s="270"/>
      <c r="K6" s="271"/>
    </row>
    <row r="7" spans="1:11" ht="12.75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.75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.75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.75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.75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.75">
      <c r="A12" s="213" t="s">
        <v>198</v>
      </c>
      <c r="B12" s="214"/>
      <c r="C12" s="214"/>
      <c r="D12" s="214"/>
      <c r="E12" s="214"/>
      <c r="F12" s="214"/>
      <c r="G12" s="214"/>
      <c r="H12" s="214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.75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.75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.75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.75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.75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.75">
      <c r="A19" s="213" t="s">
        <v>47</v>
      </c>
      <c r="B19" s="214"/>
      <c r="C19" s="214"/>
      <c r="D19" s="214"/>
      <c r="E19" s="214"/>
      <c r="F19" s="214"/>
      <c r="G19" s="214"/>
      <c r="H19" s="214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3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77"/>
      <c r="C21" s="277"/>
      <c r="D21" s="277"/>
      <c r="E21" s="277"/>
      <c r="F21" s="277"/>
      <c r="G21" s="277"/>
      <c r="H21" s="278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22" t="s">
        <v>159</v>
      </c>
      <c r="B22" s="238"/>
      <c r="C22" s="238"/>
      <c r="D22" s="238"/>
      <c r="E22" s="238"/>
      <c r="F22" s="238"/>
      <c r="G22" s="238"/>
      <c r="H22" s="238"/>
      <c r="I22" s="270"/>
      <c r="J22" s="270"/>
      <c r="K22" s="271"/>
    </row>
    <row r="23" spans="1:11" ht="12.75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.75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.75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.75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.75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.75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.75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.75">
      <c r="A32" s="213" t="s">
        <v>48</v>
      </c>
      <c r="B32" s="214"/>
      <c r="C32" s="214"/>
      <c r="D32" s="214"/>
      <c r="E32" s="214"/>
      <c r="F32" s="214"/>
      <c r="G32" s="214"/>
      <c r="H32" s="214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3" t="s">
        <v>110</v>
      </c>
      <c r="B33" s="214"/>
      <c r="C33" s="214"/>
      <c r="D33" s="214"/>
      <c r="E33" s="214"/>
      <c r="F33" s="214"/>
      <c r="G33" s="214"/>
      <c r="H33" s="214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3" t="s">
        <v>111</v>
      </c>
      <c r="B34" s="214"/>
      <c r="C34" s="214"/>
      <c r="D34" s="214"/>
      <c r="E34" s="214"/>
      <c r="F34" s="214"/>
      <c r="G34" s="214"/>
      <c r="H34" s="214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22" t="s">
        <v>160</v>
      </c>
      <c r="B35" s="238"/>
      <c r="C35" s="238"/>
      <c r="D35" s="238"/>
      <c r="E35" s="238"/>
      <c r="F35" s="238"/>
      <c r="G35" s="238"/>
      <c r="H35" s="238"/>
      <c r="I35" s="270">
        <v>0</v>
      </c>
      <c r="J35" s="270"/>
      <c r="K35" s="271"/>
    </row>
    <row r="36" spans="1:11" ht="12.75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.75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.75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.75">
      <c r="A39" s="213" t="s">
        <v>49</v>
      </c>
      <c r="B39" s="214"/>
      <c r="C39" s="214"/>
      <c r="D39" s="214"/>
      <c r="E39" s="214"/>
      <c r="F39" s="214"/>
      <c r="G39" s="214"/>
      <c r="H39" s="214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.75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.75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.75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.75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.75">
      <c r="A45" s="213" t="s">
        <v>148</v>
      </c>
      <c r="B45" s="214"/>
      <c r="C45" s="214"/>
      <c r="D45" s="214"/>
      <c r="E45" s="214"/>
      <c r="F45" s="214"/>
      <c r="G45" s="214"/>
      <c r="H45" s="214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3" t="s">
        <v>162</v>
      </c>
      <c r="B46" s="214"/>
      <c r="C46" s="214"/>
      <c r="D46" s="214"/>
      <c r="E46" s="214"/>
      <c r="F46" s="214"/>
      <c r="G46" s="214"/>
      <c r="H46" s="214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3" t="s">
        <v>163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3" t="s">
        <v>149</v>
      </c>
      <c r="B48" s="214"/>
      <c r="C48" s="214"/>
      <c r="D48" s="214"/>
      <c r="E48" s="214"/>
      <c r="F48" s="214"/>
      <c r="G48" s="214"/>
      <c r="H48" s="214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3" t="s">
        <v>15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3" t="s">
        <v>161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13" t="s">
        <v>176</v>
      </c>
      <c r="B52" s="214"/>
      <c r="C52" s="214"/>
      <c r="D52" s="214"/>
      <c r="E52" s="214"/>
      <c r="F52" s="214"/>
      <c r="G52" s="214"/>
      <c r="H52" s="214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.75">
      <c r="A1" s="285" t="s">
        <v>281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3"/>
    </row>
    <row r="2" spans="1:12" ht="15.75">
      <c r="A2" s="42"/>
      <c r="B2" s="72"/>
      <c r="C2" s="295" t="s">
        <v>282</v>
      </c>
      <c r="D2" s="295"/>
      <c r="E2" s="75" t="s">
        <v>330</v>
      </c>
      <c r="F2" s="43" t="s">
        <v>250</v>
      </c>
      <c r="G2" s="296">
        <v>43100</v>
      </c>
      <c r="H2" s="297"/>
      <c r="I2" s="72"/>
      <c r="J2" s="72"/>
      <c r="K2" s="72"/>
      <c r="L2" s="76"/>
    </row>
    <row r="3" spans="1:11" ht="23.25">
      <c r="A3" s="298" t="s">
        <v>59</v>
      </c>
      <c r="B3" s="298"/>
      <c r="C3" s="298"/>
      <c r="D3" s="298"/>
      <c r="E3" s="298"/>
      <c r="F3" s="298"/>
      <c r="G3" s="298"/>
      <c r="H3" s="298"/>
      <c r="I3" s="78" t="s">
        <v>305</v>
      </c>
      <c r="J3" s="79" t="s">
        <v>150</v>
      </c>
      <c r="K3" s="79" t="s">
        <v>151</v>
      </c>
    </row>
    <row r="4" spans="1:11" ht="12.75">
      <c r="A4" s="299">
        <v>1</v>
      </c>
      <c r="B4" s="299"/>
      <c r="C4" s="299"/>
      <c r="D4" s="299"/>
      <c r="E4" s="299"/>
      <c r="F4" s="299"/>
      <c r="G4" s="299"/>
      <c r="H4" s="299"/>
      <c r="I4" s="81">
        <v>2</v>
      </c>
      <c r="J4" s="80" t="s">
        <v>283</v>
      </c>
      <c r="K4" s="80" t="s">
        <v>284</v>
      </c>
    </row>
    <row r="5" spans="1:11" ht="12.75">
      <c r="A5" s="287" t="s">
        <v>285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249600060</v>
      </c>
      <c r="K5" s="45">
        <v>249600060</v>
      </c>
    </row>
    <row r="6" spans="1:11" ht="12.75">
      <c r="A6" s="287" t="s">
        <v>286</v>
      </c>
      <c r="B6" s="288"/>
      <c r="C6" s="288"/>
      <c r="D6" s="288"/>
      <c r="E6" s="288"/>
      <c r="F6" s="288"/>
      <c r="G6" s="288"/>
      <c r="H6" s="288"/>
      <c r="I6" s="44">
        <v>2</v>
      </c>
      <c r="J6" s="46">
        <v>10368101</v>
      </c>
      <c r="K6" s="46">
        <v>10368101</v>
      </c>
    </row>
    <row r="7" spans="1:11" ht="12.75">
      <c r="A7" s="287" t="s">
        <v>287</v>
      </c>
      <c r="B7" s="288"/>
      <c r="C7" s="288"/>
      <c r="D7" s="288"/>
      <c r="E7" s="288"/>
      <c r="F7" s="288"/>
      <c r="G7" s="288"/>
      <c r="H7" s="288"/>
      <c r="I7" s="44">
        <v>3</v>
      </c>
      <c r="J7" s="46">
        <v>56346673</v>
      </c>
      <c r="K7" s="46">
        <v>56346673</v>
      </c>
    </row>
    <row r="8" spans="1:11" ht="12.75">
      <c r="A8" s="287" t="s">
        <v>288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312352661</v>
      </c>
      <c r="K8" s="46">
        <v>349584804</v>
      </c>
    </row>
    <row r="9" spans="1:11" ht="12.75">
      <c r="A9" s="287" t="s">
        <v>289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37232143</v>
      </c>
      <c r="K9" s="46">
        <v>-57288533</v>
      </c>
    </row>
    <row r="10" spans="1:11" ht="12.75">
      <c r="A10" s="287" t="s">
        <v>290</v>
      </c>
      <c r="B10" s="288"/>
      <c r="C10" s="288"/>
      <c r="D10" s="288"/>
      <c r="E10" s="288"/>
      <c r="F10" s="288"/>
      <c r="G10" s="288"/>
      <c r="H10" s="288"/>
      <c r="I10" s="44">
        <v>6</v>
      </c>
      <c r="J10" s="46"/>
      <c r="K10" s="46"/>
    </row>
    <row r="11" spans="1:11" ht="12.75">
      <c r="A11" s="287" t="s">
        <v>291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</row>
    <row r="12" spans="1:11" ht="12.75">
      <c r="A12" s="287" t="s">
        <v>292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/>
      <c r="K12" s="46">
        <v>0</v>
      </c>
    </row>
    <row r="13" spans="1:11" ht="12.75">
      <c r="A13" s="287" t="s">
        <v>293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1" ht="12.75">
      <c r="A14" s="289" t="s">
        <v>294</v>
      </c>
      <c r="B14" s="290"/>
      <c r="C14" s="290"/>
      <c r="D14" s="290"/>
      <c r="E14" s="290"/>
      <c r="F14" s="290"/>
      <c r="G14" s="290"/>
      <c r="H14" s="290"/>
      <c r="I14" s="44">
        <v>10</v>
      </c>
      <c r="J14" s="126">
        <f>SUM(J5:J13)</f>
        <v>665899638</v>
      </c>
      <c r="K14" s="126">
        <f>SUM(K5:K13)</f>
        <v>608611105</v>
      </c>
    </row>
    <row r="15" spans="1:11" ht="12.75">
      <c r="A15" s="287" t="s">
        <v>295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1" ht="12.75">
      <c r="A16" s="287" t="s">
        <v>296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ht="12.75">
      <c r="A17" s="287" t="s">
        <v>297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ht="12.75">
      <c r="A18" s="287" t="s">
        <v>298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ht="12.75">
      <c r="A19" s="287" t="s">
        <v>299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ht="12.75">
      <c r="A20" s="287" t="s">
        <v>300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ht="12.75">
      <c r="A21" s="289" t="s">
        <v>301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ht="12.75">
      <c r="A23" s="279" t="s">
        <v>302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>
      <c r="A24" s="281" t="s">
        <v>303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7"/>
      <c r="K24" s="77"/>
    </row>
    <row r="25" spans="1:11" ht="30" customHeight="1">
      <c r="A25" s="283" t="s">
        <v>304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Smojver</cp:lastModifiedBy>
  <cp:lastPrinted>2018-02-23T13:36:13Z</cp:lastPrinted>
  <dcterms:created xsi:type="dcterms:W3CDTF">2008-10-17T11:51:54Z</dcterms:created>
  <dcterms:modified xsi:type="dcterms:W3CDTF">2018-02-23T13:38:52Z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