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050" windowHeight="1183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<sst xmlns="http://schemas.openxmlformats.org/spreadsheetml/2006/main" count="396" uniqueCount="343">
  <si>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</si>
  <si>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</si>
  <si>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</si>
  <si>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</si>
  <si>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</si>
  <si>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</si>
  <si>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</si>
  <si>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</si>
  <si>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</si>
  <si>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</si>
  <si>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</si>
  <si>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</si>
  <si>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</si>
  <si>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</si>
  <si>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</si>
  <si>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</si>
  <si>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</si>
  <si>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</si>
  <si>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</si>
  <si>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</si>
  <si>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</si>
  <si>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</si>
  <si>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</si>
  <si>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</si>
  <si>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</si>
  <si>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</si>
  <si>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</si>
  <si>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</si>
  <si>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</si>
  <si>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</si>
  <si>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</si>
  <si>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</si>
  <si>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</si>
  <si>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</si>
  <si>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</si>
  <si>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</si>
  <si>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</si>
  <si>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</si>
  <si>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</si>
  <si>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</si>
  <si>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</si>
  <si>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</si>
  <si>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</si>
  <si>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</si>
  <si>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</si>
  <si>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</si>
  <si>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</si>
  <si>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</si>
  <si>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</si>
  <si>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</si>
  <si>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</si>
  <si>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</si>
  <si>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</si>
  <si>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</si>
  <si>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</si>
  <si>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</si>
  <si>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</si>
  <si>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</si>
  <si>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</si>
  <si>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</si>
  <si>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</si>
  <si>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</si>
  <si>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</si>
  <si>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</si>
  <si>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</si>
  <si>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</si>
  <si>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</si>
  <si>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</si>
  <si>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</si>
  <si>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</si>
  <si>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</si>
  <si>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</si>
  <si>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</si>
  <si>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</si>
  <si>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</si>
  <si>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</si>
  <si>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</si>
  <si>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</si>
  <si>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</si>
  <si>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</si>
  <si>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</si>
  <si>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</si>
  <si>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</si>
  <si>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</si>
  <si>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</si>
  <si>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</si>
  <si>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</si>
  <si>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</si>
  <si>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</si>
  <si>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</si>
  <si>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</si>
  <si>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</si>
  <si>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</si>
  <si>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</si>
  <si>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</si>
  <si>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</si>
  <si>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</si>
  <si>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</si>
  <si>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</si>
  <si>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</si>
  <si>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</si>
  <si>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</si>
  <si>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</si>
  <si>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</si>
  <si>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</si>
  <si>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</si>
  <si>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</si>
  <si>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</si>
  <si>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</si>
  <si>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</si>
  <si>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</si>
  <si>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</si>
  <si>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</si>
  <si>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</si>
  <si>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</si>
  <si>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</si>
  <si>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</si>
  <si>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</si>
  <si>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</si>
  <si>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</si>
  <si>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</si>
  <si>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</si>
  <si>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</si>
  <si>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</si>
  <si>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</si>
  <si>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</si>
  <si>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</si>
  <si>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</si>
  <si>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</si>
  <si>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</si>
  <si>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</si>
  <si>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</si>
  <si>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</si>
  <si>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</si>
  <si>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</si>
  <si>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</si>
  <si>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</si>
  <si>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</si>
  <si>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</si>
  <si>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</si>
  <si>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</si>
  <si>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</si>
  <si>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</si>
  <si>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</si>
  <si>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</si>
  <si>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</si>
  <si>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</si>
  <si>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</si>
  <si>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</si>
  <si>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</si>
  <si>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</si>
  <si>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</si>
  <si>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</si>
  <si>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</si>
  <si>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</si>
  <si>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</si>
  <si>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</si>
  <si>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</si>
  <si>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</si>
  <si>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</si>
  <si>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</si>
  <si>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</si>
  <si>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</si>
  <si>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</si>
  <si>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</si>
  <si>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</si>
  <si>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</si>
  <si>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</si>
  <si>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</si>
  <si>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</si>
  <si>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</si>
  <si>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</si>
  <si>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</si>
  <si>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</si>
  <si>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</si>
  <si>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</si>
  <si>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</si>
  <si>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</si>
  <si>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</si>
  <si>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</si>
  <si>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</si>
  <si>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</si>
  <si>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</si>
  <si>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</si>
  <si>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</si>
  <si>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</si>
  <si>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</si>
  <si>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</si>
  <si>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</si>
  <si>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</si>
  <si>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</si>
  <si>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</si>
  <si>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</si>
  <si>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</si>
  <si>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</si>
  <si>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</si>
  <si>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</si>
  <si>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</si>
  <si>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</si>
  <si>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</si>
  <si>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</si>
  <si>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</si>
  <si>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</si>
  <si>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</si>
  <si>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</si>
  <si>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</si>
  <si>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</si>
  <si>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</si>
  <si>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</si>
  <si>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</si>
  <si>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</si>
  <si>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</si>
  <si>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</si>
  <si>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</si>
  <si>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</si>
  <si>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</si>
  <si>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</si>
  <si>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</si>
  <si>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</si>
  <si>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</si>
  <si>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</si>
  <si>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</si>
  <si>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</si>
  <si>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</si>
  <si>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</si>
  <si>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</si>
  <si>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</si>
  <si>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</si>
  <si>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</si>
  <si>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</si>
  <si>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</si>
  <si>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</si>
  <si>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</si>
  <si>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</si>
  <si>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</si>
  <si>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</si>
  <si>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</si>
  <si>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</si>
  <si>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</si>
  <si>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</si>
  <si>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</si>
  <si>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</si>
  <si>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</si>
  <si>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</si>
  <si>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</si>
  <si>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</si>
  <si>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</si>
  <si>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</si>
  <si>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</si>
  <si>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</si>
  <si>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</si>
  <si>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</si>
  <si>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</si>
  <si>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</si>
  <si>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</si>
  <si>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</si>
  <si>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</si>
  <si>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</si>
  <si>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</si>
  <si>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</si>
  <si>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</si>
  <si>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</si>
  <si>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</si>
  <si>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</si>
  <si>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</si>
  <si>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</si>
  <si>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</si>
  <si>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</si>
  <si>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</si>
  <si>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</si>
  <si>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</si>
  <si>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</si>
  <si>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</si>
  <si>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</si>
  <si>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</si>
  <si>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</si>
  <si>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</si>
  <si>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</si>
  <si>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</si>
  <si>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</si>
  <si>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</si>
  <si>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</si>
  <si>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</si>
  <si>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</si>
  <si>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</si>
  <si>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</si>
  <si>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</si>
  <si>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</si>
  <si>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</si>
  <si>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</si>
  <si>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</si>
  <si>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</si>
  <si>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</si>
  <si>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</si>
  <si>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</si>
  <si>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</si>
  <si>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</si>
  <si>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</si>
  <si>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</si>
  <si>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</si>
  <si>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</si>
  <si>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</si>
  <si>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</si>
  <si>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</si>
  <si>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</si>
  <si>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</si>
  <si>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</si>
  <si>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</si>
  <si>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</si>
  <si>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</si>
  <si>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</si>
  <si>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</si>
  <si>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</si>
  <si>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</si>
  <si>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</si>
  <si>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</si>
  <si>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</si>
  <si>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</si>
  <si>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</si>
  <si>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</si>
  <si>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</si>
  <si>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</si>
  <si>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04525204420</t>
  </si>
  <si>
    <t>VIRO TVORNICA ŠEĆERA d.d.</t>
  </si>
  <si>
    <t>VIROVITICA</t>
  </si>
  <si>
    <t>MATIJE GUPCA 254</t>
  </si>
  <si>
    <t>NE</t>
  </si>
  <si>
    <t>01650971</t>
  </si>
  <si>
    <t>010049135</t>
  </si>
  <si>
    <t>viro@secerana.hr</t>
  </si>
  <si>
    <t>www.secerana.hr</t>
  </si>
  <si>
    <t>VIROVITIČKO-PODRAVSKA</t>
  </si>
  <si>
    <t>1081</t>
  </si>
  <si>
    <t>01.01.</t>
  </si>
  <si>
    <t>ZDENKA SMOJVER</t>
  </si>
  <si>
    <t>033840122</t>
  </si>
  <si>
    <t>033840103</t>
  </si>
  <si>
    <t>racunovodstvo-viro@secerana.hr</t>
  </si>
  <si>
    <t>Obveznik: VIRO TVORNICA ŠEĆERA d.d.____________________________________</t>
  </si>
  <si>
    <t>Nije bilo promjene računovodstvenih politika u odnosu na prethodnu godinu.</t>
  </si>
  <si>
    <t>ŽELJKO ZADRO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</si>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</sst>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J23" sqref="J2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248</v>
      </c>
      <c r="B1" s="143"/>
      <c r="C1" s="14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58" t="s">
        <v>249</v>
      </c>
      <c r="B2" s="159"/>
      <c r="C2" s="159"/>
      <c r="D2" s="160"/>
      <c r="E2" s="117">
        <v>41640</v>
      </c>
      <c r="F2" s="12"/>
      <c r="G2" s="13" t="s">
        <v>250</v>
      </c>
      <c r="H2" s="117">
        <v>41820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61" t="s">
        <v>316</v>
      </c>
      <c r="B4" s="162"/>
      <c r="C4" s="162"/>
      <c r="D4" s="162"/>
      <c r="E4" s="162"/>
      <c r="F4" s="162"/>
      <c r="G4" s="162"/>
      <c r="H4" s="162"/>
      <c r="I4" s="163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4" t="s">
        <v>251</v>
      </c>
      <c r="B6" s="165"/>
      <c r="C6" s="156" t="s">
        <v>327</v>
      </c>
      <c r="D6" s="157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66" t="s">
        <v>252</v>
      </c>
      <c r="B8" s="167"/>
      <c r="C8" s="156" t="s">
        <v>328</v>
      </c>
      <c r="D8" s="157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3" t="s">
        <v>253</v>
      </c>
      <c r="B10" s="154"/>
      <c r="C10" s="156" t="s">
        <v>322</v>
      </c>
      <c r="D10" s="157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55"/>
      <c r="B11" s="154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4" t="s">
        <v>254</v>
      </c>
      <c r="B12" s="165"/>
      <c r="C12" s="168" t="s">
        <v>323</v>
      </c>
      <c r="D12" s="169"/>
      <c r="E12" s="169"/>
      <c r="F12" s="169"/>
      <c r="G12" s="169"/>
      <c r="H12" s="169"/>
      <c r="I12" s="170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4" t="s">
        <v>255</v>
      </c>
      <c r="B14" s="165"/>
      <c r="C14" s="171">
        <v>33000</v>
      </c>
      <c r="D14" s="172"/>
      <c r="E14" s="16"/>
      <c r="F14" s="168" t="s">
        <v>324</v>
      </c>
      <c r="G14" s="169"/>
      <c r="H14" s="169"/>
      <c r="I14" s="170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4" t="s">
        <v>256</v>
      </c>
      <c r="B16" s="165"/>
      <c r="C16" s="168" t="s">
        <v>325</v>
      </c>
      <c r="D16" s="169"/>
      <c r="E16" s="169"/>
      <c r="F16" s="169"/>
      <c r="G16" s="169"/>
      <c r="H16" s="169"/>
      <c r="I16" s="170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4" t="s">
        <v>257</v>
      </c>
      <c r="B18" s="165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4" t="s">
        <v>258</v>
      </c>
      <c r="B20" s="165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4" t="s">
        <v>259</v>
      </c>
      <c r="B22" s="165"/>
      <c r="C22" s="118">
        <v>491</v>
      </c>
      <c r="D22" s="168" t="s">
        <v>324</v>
      </c>
      <c r="E22" s="176"/>
      <c r="F22" s="177"/>
      <c r="G22" s="164"/>
      <c r="H22" s="178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4" t="s">
        <v>260</v>
      </c>
      <c r="B24" s="165"/>
      <c r="C24" s="118">
        <v>10</v>
      </c>
      <c r="D24" s="168" t="s">
        <v>331</v>
      </c>
      <c r="E24" s="176"/>
      <c r="F24" s="176"/>
      <c r="G24" s="177"/>
      <c r="H24" s="51" t="s">
        <v>261</v>
      </c>
      <c r="I24" s="119">
        <v>196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317</v>
      </c>
      <c r="I25" s="95"/>
      <c r="J25" s="10"/>
      <c r="K25" s="10"/>
      <c r="L25" s="10"/>
    </row>
    <row r="26" spans="1:12" ht="12.75">
      <c r="A26" s="164" t="s">
        <v>262</v>
      </c>
      <c r="B26" s="165"/>
      <c r="C26" s="120" t="s">
        <v>326</v>
      </c>
      <c r="D26" s="25"/>
      <c r="E26" s="33"/>
      <c r="F26" s="24"/>
      <c r="G26" s="179" t="s">
        <v>263</v>
      </c>
      <c r="H26" s="165"/>
      <c r="I26" s="121" t="s">
        <v>332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49" t="s">
        <v>264</v>
      </c>
      <c r="B28" s="150"/>
      <c r="C28" s="151"/>
      <c r="D28" s="151"/>
      <c r="E28" s="152" t="s">
        <v>265</v>
      </c>
      <c r="F28" s="146"/>
      <c r="G28" s="146"/>
      <c r="H28" s="147" t="s">
        <v>266</v>
      </c>
      <c r="I28" s="148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45"/>
      <c r="B30" s="138"/>
      <c r="C30" s="138"/>
      <c r="D30" s="139"/>
      <c r="E30" s="145"/>
      <c r="F30" s="138"/>
      <c r="G30" s="138"/>
      <c r="H30" s="156"/>
      <c r="I30" s="157"/>
      <c r="J30" s="10"/>
      <c r="K30" s="10"/>
      <c r="L30" s="10"/>
    </row>
    <row r="31" spans="1:12" ht="12.75">
      <c r="A31" s="91"/>
      <c r="B31" s="22"/>
      <c r="C31" s="21"/>
      <c r="D31" s="140"/>
      <c r="E31" s="140"/>
      <c r="F31" s="140"/>
      <c r="G31" s="141"/>
      <c r="H31" s="16"/>
      <c r="I31" s="98"/>
      <c r="J31" s="10"/>
      <c r="K31" s="10"/>
      <c r="L31" s="10"/>
    </row>
    <row r="32" spans="1:12" ht="12.75">
      <c r="A32" s="145"/>
      <c r="B32" s="138"/>
      <c r="C32" s="138"/>
      <c r="D32" s="139"/>
      <c r="E32" s="145"/>
      <c r="F32" s="138"/>
      <c r="G32" s="138"/>
      <c r="H32" s="156"/>
      <c r="I32" s="157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45"/>
      <c r="B34" s="138"/>
      <c r="C34" s="138"/>
      <c r="D34" s="139"/>
      <c r="E34" s="145"/>
      <c r="F34" s="138"/>
      <c r="G34" s="138"/>
      <c r="H34" s="156"/>
      <c r="I34" s="157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45"/>
      <c r="B36" s="138"/>
      <c r="C36" s="138"/>
      <c r="D36" s="139"/>
      <c r="E36" s="145"/>
      <c r="F36" s="138"/>
      <c r="G36" s="138"/>
      <c r="H36" s="156"/>
      <c r="I36" s="157"/>
      <c r="J36" s="10"/>
      <c r="K36" s="10"/>
      <c r="L36" s="10"/>
    </row>
    <row r="37" spans="1:12" ht="12.75">
      <c r="A37" s="100"/>
      <c r="B37" s="30"/>
      <c r="C37" s="144"/>
      <c r="D37" s="134"/>
      <c r="E37" s="16"/>
      <c r="F37" s="144"/>
      <c r="G37" s="134"/>
      <c r="H37" s="16"/>
      <c r="I37" s="92"/>
      <c r="J37" s="10"/>
      <c r="K37" s="10"/>
      <c r="L37" s="10"/>
    </row>
    <row r="38" spans="1:12" ht="12.75">
      <c r="A38" s="145"/>
      <c r="B38" s="138"/>
      <c r="C38" s="138"/>
      <c r="D38" s="139"/>
      <c r="E38" s="145"/>
      <c r="F38" s="138"/>
      <c r="G38" s="138"/>
      <c r="H38" s="156"/>
      <c r="I38" s="157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45"/>
      <c r="B40" s="138"/>
      <c r="C40" s="138"/>
      <c r="D40" s="139"/>
      <c r="E40" s="145"/>
      <c r="F40" s="138"/>
      <c r="G40" s="138"/>
      <c r="H40" s="156"/>
      <c r="I40" s="157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3" t="s">
        <v>267</v>
      </c>
      <c r="B44" s="184"/>
      <c r="C44" s="156"/>
      <c r="D44" s="157"/>
      <c r="E44" s="26"/>
      <c r="F44" s="168"/>
      <c r="G44" s="138"/>
      <c r="H44" s="138"/>
      <c r="I44" s="139"/>
      <c r="J44" s="10"/>
      <c r="K44" s="10"/>
      <c r="L44" s="10"/>
    </row>
    <row r="45" spans="1:12" ht="12.75">
      <c r="A45" s="100"/>
      <c r="B45" s="30"/>
      <c r="C45" s="144"/>
      <c r="D45" s="134"/>
      <c r="E45" s="16"/>
      <c r="F45" s="144"/>
      <c r="G45" s="135"/>
      <c r="H45" s="35"/>
      <c r="I45" s="104"/>
      <c r="J45" s="10"/>
      <c r="K45" s="10"/>
      <c r="L45" s="10"/>
    </row>
    <row r="46" spans="1:12" ht="12.75">
      <c r="A46" s="153" t="s">
        <v>268</v>
      </c>
      <c r="B46" s="184"/>
      <c r="C46" s="168" t="s">
        <v>334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3" t="s">
        <v>270</v>
      </c>
      <c r="B48" s="184"/>
      <c r="C48" s="185" t="s">
        <v>335</v>
      </c>
      <c r="D48" s="186"/>
      <c r="E48" s="187"/>
      <c r="F48" s="16"/>
      <c r="G48" s="51" t="s">
        <v>271</v>
      </c>
      <c r="H48" s="185" t="s">
        <v>336</v>
      </c>
      <c r="I48" s="187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3" t="s">
        <v>257</v>
      </c>
      <c r="B50" s="184"/>
      <c r="C50" s="190" t="s">
        <v>337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4" t="s">
        <v>272</v>
      </c>
      <c r="B52" s="165"/>
      <c r="C52" s="185" t="s">
        <v>340</v>
      </c>
      <c r="D52" s="186"/>
      <c r="E52" s="186"/>
      <c r="F52" s="186"/>
      <c r="G52" s="186"/>
      <c r="H52" s="186"/>
      <c r="I52" s="170"/>
      <c r="J52" s="10"/>
      <c r="K52" s="10"/>
      <c r="L52" s="10"/>
    </row>
    <row r="53" spans="1:12" ht="12.75">
      <c r="A53" s="105"/>
      <c r="B53" s="20"/>
      <c r="C53" s="180" t="s">
        <v>273</v>
      </c>
      <c r="D53" s="180"/>
      <c r="E53" s="180"/>
      <c r="F53" s="180"/>
      <c r="G53" s="180"/>
      <c r="H53" s="180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1" t="s">
        <v>274</v>
      </c>
      <c r="C55" s="192"/>
      <c r="D55" s="192"/>
      <c r="E55" s="192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5"/>
      <c r="B57" s="193" t="s">
        <v>307</v>
      </c>
      <c r="C57" s="194"/>
      <c r="D57" s="194"/>
      <c r="E57" s="194"/>
      <c r="F57" s="194"/>
      <c r="G57" s="194"/>
      <c r="H57" s="194"/>
      <c r="I57" s="107"/>
      <c r="J57" s="10"/>
      <c r="K57" s="10"/>
      <c r="L57" s="10"/>
    </row>
    <row r="58" spans="1:12" ht="12.75">
      <c r="A58" s="105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5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8"/>
      <c r="H63" s="189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8">
      <selection activeCell="K63" sqref="K63"/>
    </sheetView>
  </sheetViews>
  <sheetFormatPr defaultColWidth="9.140625" defaultRowHeight="12.75"/>
  <cols>
    <col min="1" max="9" width="9.140625" style="52" customWidth="1"/>
    <col min="10" max="11" width="10.8515625" style="52" customWidth="1"/>
    <col min="12" max="16384" width="9.140625" style="52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338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7" t="s">
        <v>278</v>
      </c>
      <c r="J4" s="58" t="s">
        <v>318</v>
      </c>
      <c r="K4" s="59" t="s">
        <v>319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6">
        <v>2</v>
      </c>
      <c r="J5" s="55">
        <v>3</v>
      </c>
      <c r="K5" s="55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126">
        <f>J9+J16+J26+J35+J39</f>
        <v>775985064</v>
      </c>
      <c r="K8" s="126">
        <f>K9+K16+K26+K35+K39</f>
        <v>755751730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126">
        <f>SUM(J10:J15)</f>
        <v>316235</v>
      </c>
      <c r="K9" s="126">
        <f>SUM(K10:K15)</f>
        <v>224834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195493</v>
      </c>
      <c r="K10" s="7">
        <v>95440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120742</v>
      </c>
      <c r="K11" s="7">
        <v>129394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126">
        <f>SUM(J17:J25)</f>
        <v>215793031</v>
      </c>
      <c r="K16" s="126">
        <f>SUM(K17:K25)</f>
        <v>201357145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5548592</v>
      </c>
      <c r="K17" s="7">
        <v>5548592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82190900</v>
      </c>
      <c r="K18" s="7">
        <v>79617453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121912660</v>
      </c>
      <c r="K19" s="7">
        <v>109332793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/>
      <c r="K20" s="7"/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562042</v>
      </c>
      <c r="K22" s="7">
        <v>1162963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3046425</v>
      </c>
      <c r="K23" s="7">
        <v>3237672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9300</v>
      </c>
      <c r="K24" s="7">
        <v>9300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2523112</v>
      </c>
      <c r="K25" s="7">
        <v>2448372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126">
        <f>SUM(J27:J34)</f>
        <v>559875798</v>
      </c>
      <c r="K26" s="126">
        <f>SUM(K27:K34)</f>
        <v>554169751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419450043</v>
      </c>
      <c r="K27" s="7">
        <v>419450043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107437102</v>
      </c>
      <c r="K28" s="7">
        <v>98332260</v>
      </c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>
        <v>1829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32988653</v>
      </c>
      <c r="K32" s="7">
        <v>36385619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126">
        <f>J41+J49+J56+J64</f>
        <v>597160584</v>
      </c>
      <c r="K40" s="126">
        <f>K41+K49+K56+K64</f>
        <v>497468385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126">
        <f>SUM(J42:J48)</f>
        <v>242757915</v>
      </c>
      <c r="K41" s="126">
        <f>SUM(K42:K48)</f>
        <v>212045554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58277961</v>
      </c>
      <c r="K42" s="7">
        <v>25897294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>
        <v>39552262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142138156</v>
      </c>
      <c r="K44" s="7">
        <v>48555095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38981065</v>
      </c>
      <c r="K45" s="7">
        <v>38367766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3360733</v>
      </c>
      <c r="K46" s="7">
        <v>59673137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126">
        <f>SUM(J50:J55)</f>
        <v>113893822</v>
      </c>
      <c r="K49" s="126">
        <f>SUM(K50:K55)</f>
        <v>99651850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18580617</v>
      </c>
      <c r="K50" s="7">
        <v>11062886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77165193</v>
      </c>
      <c r="K51" s="7">
        <v>80210066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1838</v>
      </c>
      <c r="K53" s="7"/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18024163</v>
      </c>
      <c r="K54" s="7">
        <v>8312335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122011</v>
      </c>
      <c r="K55" s="7">
        <v>66563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126">
        <f>SUM(J57:J63)</f>
        <v>96712123</v>
      </c>
      <c r="K56" s="126">
        <f>SUM(K57:K63)</f>
        <v>108578730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49051228</v>
      </c>
      <c r="K58" s="7">
        <v>68953690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16058515</v>
      </c>
      <c r="K62" s="7">
        <v>20939904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31602380</v>
      </c>
      <c r="K63" s="7">
        <v>18685136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129">
        <v>143796724</v>
      </c>
      <c r="K64" s="129">
        <v>77192251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129">
        <v>6748252</v>
      </c>
      <c r="K65" s="129">
        <v>3425219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126">
        <f>J7+J8+J40+J65</f>
        <v>1379893900</v>
      </c>
      <c r="K66" s="126">
        <f>K7+K8+K40+K65</f>
        <v>1256645334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130">
        <v>163693716</v>
      </c>
      <c r="K67" s="130">
        <v>69254446</v>
      </c>
    </row>
    <row r="68" spans="1:11" ht="12.75">
      <c r="A68" s="201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125">
        <f>J70+J71+J72+J78+J79+J82+J85</f>
        <v>696742017</v>
      </c>
      <c r="K69" s="125">
        <f>K70+K71+K72+K78+K79+K82+K85</f>
        <v>694569521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129">
        <v>249600060</v>
      </c>
      <c r="K70" s="129">
        <v>249600060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129">
        <v>10368101</v>
      </c>
      <c r="K71" s="129">
        <v>10368101</v>
      </c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126">
        <f>J73+J74-J75+J76+J77</f>
        <v>56346673</v>
      </c>
      <c r="K72" s="126">
        <f>K73+K74-K75+K76+K77</f>
        <v>56346673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12480003</v>
      </c>
      <c r="K73" s="7">
        <v>12480003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43866670</v>
      </c>
      <c r="K74" s="7">
        <v>43866670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129">
        <v>1222294</v>
      </c>
      <c r="K78" s="129">
        <v>0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126">
        <f>J80-J81</f>
        <v>366184481</v>
      </c>
      <c r="K79" s="126">
        <f>K80-K81</f>
        <v>380427183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366184481</v>
      </c>
      <c r="K80" s="7">
        <v>380427183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126">
        <f>J83-J84</f>
        <v>13020408</v>
      </c>
      <c r="K82" s="126">
        <f>K83-K84</f>
        <v>-2172496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13020408</v>
      </c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>
        <v>2172496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126">
        <f>SUM(J87:J89)</f>
        <v>0</v>
      </c>
      <c r="K86" s="126">
        <f>SUM(K87:K89)</f>
        <v>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126">
        <f>SUM(J91:J99)</f>
        <v>220700195</v>
      </c>
      <c r="K90" s="126">
        <f>SUM(K91:K99)</f>
        <v>198264268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15290681</v>
      </c>
      <c r="K92" s="7">
        <v>13148658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205409514</v>
      </c>
      <c r="K93" s="7">
        <v>185115610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126">
        <f>SUM(J101:J112)</f>
        <v>461214194</v>
      </c>
      <c r="K100" s="126">
        <f>SUM(K101:K112)</f>
        <v>363396960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568146</v>
      </c>
      <c r="K101" s="7">
        <v>395749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8458487</v>
      </c>
      <c r="K102" s="7">
        <v>34676776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183304662</v>
      </c>
      <c r="K103" s="7">
        <v>181438074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61072205</v>
      </c>
      <c r="K104" s="7">
        <v>6325565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146758286</v>
      </c>
      <c r="K105" s="7">
        <v>44275252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1697852</v>
      </c>
      <c r="K108" s="7">
        <v>1211891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7350150</v>
      </c>
      <c r="K109" s="7">
        <v>707965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32539</v>
      </c>
      <c r="K110" s="7">
        <v>31703</v>
      </c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51971867</v>
      </c>
      <c r="K112" s="7">
        <v>94333985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129">
        <v>1237494</v>
      </c>
      <c r="K113" s="129">
        <v>414585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126">
        <f>J69+J86+J90+J100+J113</f>
        <v>1379893900</v>
      </c>
      <c r="K114" s="126">
        <f>K69+K86+K90+K100+K113</f>
        <v>1256645334</v>
      </c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130">
        <v>163693716</v>
      </c>
      <c r="K115" s="130">
        <v>69254446</v>
      </c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/>
      <c r="K119" s="8"/>
    </row>
    <row r="120" spans="1:11" ht="12.75">
      <c r="A120" s="218" t="s">
        <v>311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110" zoomScaleSheetLayoutView="110" zoomScalePageLayoutView="0" workbookViewId="0" topLeftCell="A31">
      <selection activeCell="M37" sqref="M37"/>
    </sheetView>
  </sheetViews>
  <sheetFormatPr defaultColWidth="9.140625" defaultRowHeight="12.75"/>
  <cols>
    <col min="1" max="3" width="9.140625" style="52" customWidth="1"/>
    <col min="4" max="4" width="8.7109375" style="52" customWidth="1"/>
    <col min="5" max="6" width="9.140625" style="52" customWidth="1"/>
    <col min="7" max="7" width="8.57421875" style="52" customWidth="1"/>
    <col min="8" max="8" width="9.140625" style="52" customWidth="1"/>
    <col min="9" max="9" width="8.00390625" style="52" customWidth="1"/>
    <col min="10" max="10" width="10.8515625" style="52" customWidth="1"/>
    <col min="11" max="11" width="10.421875" style="52" customWidth="1"/>
    <col min="12" max="12" width="11.14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5" t="s">
        <v>338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7" t="s">
        <v>279</v>
      </c>
      <c r="J4" s="257" t="s">
        <v>318</v>
      </c>
      <c r="K4" s="257"/>
      <c r="L4" s="257" t="s">
        <v>319</v>
      </c>
      <c r="M4" s="257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125">
        <f>SUM(J8:J9)</f>
        <v>226037039</v>
      </c>
      <c r="K7" s="125">
        <f>SUM(K8:K9)</f>
        <v>134053607</v>
      </c>
      <c r="L7" s="125">
        <f>SUM(L8:L9)</f>
        <v>265371374</v>
      </c>
      <c r="M7" s="125">
        <f>SUM(M8:M9)</f>
        <v>131315610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221964938</v>
      </c>
      <c r="K8" s="7">
        <v>133597933</v>
      </c>
      <c r="L8" s="7">
        <v>263185952</v>
      </c>
      <c r="M8" s="7">
        <v>129554319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4072101</v>
      </c>
      <c r="K9" s="7">
        <v>455674</v>
      </c>
      <c r="L9" s="7">
        <v>2185422</v>
      </c>
      <c r="M9" s="7">
        <v>1761291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126">
        <f>J11+J12+J16+J20+J21+J22+J25+J26</f>
        <v>208456156</v>
      </c>
      <c r="K10" s="126">
        <f>K11+K12+K16+K20+K21+K22+K25+K26</f>
        <v>121276686</v>
      </c>
      <c r="L10" s="126">
        <f>L11+L12+L16+L20+L21+L22+L25+L26</f>
        <v>266612753</v>
      </c>
      <c r="M10" s="126">
        <f>M11+M12+M16+M20+M21+M22+M25+M26</f>
        <v>133477524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129">
        <v>-29681895</v>
      </c>
      <c r="K11" s="129">
        <v>21030167</v>
      </c>
      <c r="L11" s="129">
        <v>42346396</v>
      </c>
      <c r="M11" s="129">
        <v>-6184149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126">
        <f>SUM(J13:J15)</f>
        <v>194614549</v>
      </c>
      <c r="K12" s="126">
        <f>SUM(K13:K15)</f>
        <v>76644507</v>
      </c>
      <c r="L12" s="126">
        <f>SUM(L13:L15)</f>
        <v>171778328</v>
      </c>
      <c r="M12" s="126">
        <f>SUM(M13:M15)</f>
        <v>105702550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88532986</v>
      </c>
      <c r="K13" s="7">
        <v>13007872</v>
      </c>
      <c r="L13" s="7">
        <v>66247212</v>
      </c>
      <c r="M13" s="7">
        <v>58683256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87771857</v>
      </c>
      <c r="K14" s="7">
        <v>51972642</v>
      </c>
      <c r="L14" s="7">
        <v>87646797</v>
      </c>
      <c r="M14" s="7">
        <v>38409151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18309706</v>
      </c>
      <c r="K15" s="7">
        <v>11663993</v>
      </c>
      <c r="L15" s="7">
        <v>17884319</v>
      </c>
      <c r="M15" s="7">
        <v>8610143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126">
        <f>SUM(J17:J19)</f>
        <v>15753689</v>
      </c>
      <c r="K16" s="126">
        <f>SUM(K17:K19)</f>
        <v>8456323</v>
      </c>
      <c r="L16" s="126">
        <f>SUM(L17:L19)</f>
        <v>11444448</v>
      </c>
      <c r="M16" s="126">
        <f>SUM(M17:M19)</f>
        <v>5666895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9387408</v>
      </c>
      <c r="K17" s="7">
        <v>4967327</v>
      </c>
      <c r="L17" s="7">
        <v>6893593</v>
      </c>
      <c r="M17" s="7">
        <v>3388360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4289419</v>
      </c>
      <c r="K18" s="7">
        <v>2373998</v>
      </c>
      <c r="L18" s="7">
        <v>2964906</v>
      </c>
      <c r="M18" s="7">
        <v>1452217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2076862</v>
      </c>
      <c r="K19" s="7">
        <v>1114998</v>
      </c>
      <c r="L19" s="7">
        <v>1585949</v>
      </c>
      <c r="M19" s="7">
        <v>826318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129">
        <v>18321900</v>
      </c>
      <c r="K20" s="129">
        <v>9117186</v>
      </c>
      <c r="L20" s="129">
        <v>17940279</v>
      </c>
      <c r="M20" s="129">
        <v>8882067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129">
        <v>6601472</v>
      </c>
      <c r="K21" s="129">
        <v>4931208</v>
      </c>
      <c r="L21" s="129">
        <v>8030438</v>
      </c>
      <c r="M21" s="129">
        <v>5204473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126">
        <f>SUM(J23:J24)</f>
        <v>0</v>
      </c>
      <c r="K22" s="126">
        <f>SUM(K23:K24)</f>
        <v>0</v>
      </c>
      <c r="L22" s="126">
        <f>SUM(L23:L24)</f>
        <v>11684404</v>
      </c>
      <c r="M22" s="126">
        <f>SUM(M23:M24)</f>
        <v>11684404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>
        <v>11684404</v>
      </c>
      <c r="M24" s="7">
        <v>11684404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129">
        <v>2846441</v>
      </c>
      <c r="K26" s="129">
        <v>1097295</v>
      </c>
      <c r="L26" s="129">
        <v>3388460</v>
      </c>
      <c r="M26" s="129">
        <v>2521284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126">
        <f>SUM(J28:J32)</f>
        <v>10848717</v>
      </c>
      <c r="K27" s="126">
        <f>SUM(K28:K32)</f>
        <v>9751620</v>
      </c>
      <c r="L27" s="126">
        <f>SUM(L28:L32)</f>
        <v>11545543</v>
      </c>
      <c r="M27" s="126">
        <f>SUM(M28:M32)</f>
        <v>8192650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818652</v>
      </c>
      <c r="K28" s="7">
        <v>614926</v>
      </c>
      <c r="L28" s="7">
        <v>5773619</v>
      </c>
      <c r="M28" s="7">
        <v>3217491</v>
      </c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9630565</v>
      </c>
      <c r="K29" s="7">
        <v>8737194</v>
      </c>
      <c r="L29" s="7">
        <v>5771924</v>
      </c>
      <c r="M29" s="7">
        <v>4975159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>
        <v>399500</v>
      </c>
      <c r="K31" s="7">
        <v>399500</v>
      </c>
      <c r="L31" s="7"/>
      <c r="M31" s="7"/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126">
        <f>SUM(J34:J37)</f>
        <v>6656721</v>
      </c>
      <c r="K33" s="126">
        <f>SUM(K34:K37)</f>
        <v>2681434</v>
      </c>
      <c r="L33" s="126">
        <f>SUM(L34:L37)</f>
        <v>12476660</v>
      </c>
      <c r="M33" s="126">
        <f>SUM(M34:M37)</f>
        <v>5099931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1848</v>
      </c>
      <c r="K34" s="7">
        <v>231</v>
      </c>
      <c r="L34" s="7">
        <v>1161627</v>
      </c>
      <c r="M34" s="7">
        <v>1161627</v>
      </c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6654873</v>
      </c>
      <c r="K35" s="7">
        <v>2726703</v>
      </c>
      <c r="L35" s="7">
        <v>9903155</v>
      </c>
      <c r="M35" s="7">
        <v>4702808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>
        <v>-45500</v>
      </c>
      <c r="L36" s="7">
        <v>250000</v>
      </c>
      <c r="M36" s="7">
        <v>250000</v>
      </c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>
        <v>1161878</v>
      </c>
      <c r="M37" s="7">
        <v>-1014504</v>
      </c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126">
        <f>J7+J27+J38+J40</f>
        <v>236885756</v>
      </c>
      <c r="K42" s="126">
        <f>K7+K27+K38+K40</f>
        <v>143805227</v>
      </c>
      <c r="L42" s="126">
        <f>L7+L27+L38+L40</f>
        <v>276916917</v>
      </c>
      <c r="M42" s="126">
        <f>M7+M27+M38+M40</f>
        <v>139508260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126">
        <f>J10+J33+J39+J41</f>
        <v>215112877</v>
      </c>
      <c r="K43" s="126">
        <f>K10+K33+K39+K41</f>
        <v>123958120</v>
      </c>
      <c r="L43" s="126">
        <f>L10+L33+L39+L41</f>
        <v>279089413</v>
      </c>
      <c r="M43" s="126">
        <f>M10+M33+M39+M41</f>
        <v>138577455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126">
        <f>J42-J43</f>
        <v>21772879</v>
      </c>
      <c r="K44" s="126">
        <f>K42-K43</f>
        <v>19847107</v>
      </c>
      <c r="L44" s="126">
        <f>L42-L43</f>
        <v>-2172496</v>
      </c>
      <c r="M44" s="126">
        <f>M42-M43</f>
        <v>930805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21772879</v>
      </c>
      <c r="K45" s="53">
        <f>IF(K42&gt;K43,K42-K43,0)</f>
        <v>19847107</v>
      </c>
      <c r="L45" s="53">
        <f>IF(L42&gt;L43,L42-L43,0)</f>
        <v>0</v>
      </c>
      <c r="M45" s="53">
        <f>IF(M42&gt;M43,M42-M43,0)</f>
        <v>930805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2172496</v>
      </c>
      <c r="M46" s="53">
        <f>IF(M43&gt;M42,M43-M42,0)</f>
        <v>0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126">
        <f>J44-J47</f>
        <v>21772879</v>
      </c>
      <c r="K48" s="126">
        <f>K44-K47</f>
        <v>19847107</v>
      </c>
      <c r="L48" s="126">
        <f>L44-L47</f>
        <v>-2172496</v>
      </c>
      <c r="M48" s="126">
        <f>M44-M47</f>
        <v>930805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21772879</v>
      </c>
      <c r="K49" s="53">
        <f>IF(K48&gt;0,K48,0)</f>
        <v>19847107</v>
      </c>
      <c r="L49" s="53">
        <f>IF(L48&gt;0,L48,0)</f>
        <v>0</v>
      </c>
      <c r="M49" s="53">
        <f>IF(M48&gt;0,M48,0)</f>
        <v>930805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2172496</v>
      </c>
      <c r="M50" s="60">
        <f>IF(M48&lt;0,-M48,0)</f>
        <v>0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4"/>
      <c r="J52" s="54"/>
      <c r="K52" s="54"/>
      <c r="L52" s="54"/>
      <c r="M52" s="133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127">
        <f>J48</f>
        <v>21772879</v>
      </c>
      <c r="K56" s="127">
        <f>K48</f>
        <v>19847107</v>
      </c>
      <c r="L56" s="127">
        <f>L48</f>
        <v>-2172496</v>
      </c>
      <c r="M56" s="127">
        <f>M48</f>
        <v>930805</v>
      </c>
    </row>
    <row r="57" spans="1:15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126">
        <f>SUM(J58:J64)</f>
        <v>1251999</v>
      </c>
      <c r="K57" s="126">
        <f>SUM(K58:K64)</f>
        <v>626000</v>
      </c>
      <c r="L57" s="126">
        <f>SUM(L58:L64)</f>
        <v>1222294</v>
      </c>
      <c r="M57" s="126">
        <f>SUM(M58:M64)</f>
        <v>596295</v>
      </c>
      <c r="O57" s="7"/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>
        <v>1251999</v>
      </c>
      <c r="K59" s="7">
        <v>626000</v>
      </c>
      <c r="L59" s="7">
        <v>1222294</v>
      </c>
      <c r="M59" s="7">
        <v>596295</v>
      </c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126">
        <f>J57-J65</f>
        <v>1251999</v>
      </c>
      <c r="K66" s="126">
        <f>K57-K65</f>
        <v>626000</v>
      </c>
      <c r="L66" s="126">
        <f>L57-L65</f>
        <v>1222294</v>
      </c>
      <c r="M66" s="126">
        <f>M57-M65</f>
        <v>596295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128">
        <f>J56+J66</f>
        <v>23024878</v>
      </c>
      <c r="K67" s="128">
        <f>K56+K66</f>
        <v>20473107</v>
      </c>
      <c r="L67" s="128">
        <f>L56+L66</f>
        <v>-950202</v>
      </c>
      <c r="M67" s="128">
        <f>M56+M66</f>
        <v>1527100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4">
      <selection activeCell="K15" sqref="K15"/>
    </sheetView>
  </sheetViews>
  <sheetFormatPr defaultColWidth="9.140625" defaultRowHeight="12.75"/>
  <cols>
    <col min="1" max="1" width="9.140625" style="52" customWidth="1"/>
    <col min="2" max="2" width="8.7109375" style="52" customWidth="1"/>
    <col min="3" max="4" width="9.140625" style="52" customWidth="1"/>
    <col min="5" max="5" width="8.57421875" style="52" customWidth="1"/>
    <col min="6" max="7" width="9.140625" style="52" customWidth="1"/>
    <col min="8" max="8" width="8.28125" style="52" customWidth="1"/>
    <col min="9" max="9" width="9.140625" style="52" customWidth="1"/>
    <col min="10" max="10" width="9.8515625" style="52" bestFit="1" customWidth="1"/>
    <col min="11" max="11" width="9.7109375" style="52" customWidth="1"/>
    <col min="12" max="12" width="9.28125" style="52" bestFit="1" customWidth="1"/>
    <col min="13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338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4" t="s">
        <v>279</v>
      </c>
      <c r="J4" s="65" t="s">
        <v>318</v>
      </c>
      <c r="K4" s="65" t="s">
        <v>319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6">
        <v>2</v>
      </c>
      <c r="J5" s="67" t="s">
        <v>283</v>
      </c>
      <c r="K5" s="67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21772879</v>
      </c>
      <c r="K7" s="7">
        <v>-2172496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18321900</v>
      </c>
      <c r="K8" s="7">
        <v>17940279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9113655</v>
      </c>
      <c r="K9" s="7"/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>
        <v>14241972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>
        <v>30712361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6044024</v>
      </c>
      <c r="K12" s="7">
        <v>3323033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131">
        <f>SUM(J7:J12)</f>
        <v>55252458</v>
      </c>
      <c r="K13" s="126">
        <f>SUM(K7:K12)</f>
        <v>64045149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>
        <v>122168935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18361294</v>
      </c>
      <c r="K15" s="7"/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26813709</v>
      </c>
      <c r="K16" s="7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7455367</v>
      </c>
      <c r="K17" s="7">
        <v>20907715</v>
      </c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131">
        <f>SUM(J14:J17)</f>
        <v>52630370</v>
      </c>
      <c r="K18" s="126">
        <f>SUM(K14:K17)</f>
        <v>143076650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131">
        <f>IF(J13&gt;J18,J13-J18,0)</f>
        <v>2622088</v>
      </c>
      <c r="K19" s="126">
        <f>IF(K13&gt;K18,K13-K18,0)</f>
        <v>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131">
        <f>IF(J18&gt;J13,J18-J13,0)</f>
        <v>0</v>
      </c>
      <c r="K20" s="126">
        <f>IF(K18&gt;K13,K18-K13,0)</f>
        <v>79031501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58"/>
      <c r="J21" s="258"/>
      <c r="K21" s="259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>
        <v>162040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458845</v>
      </c>
      <c r="K24" s="7">
        <v>6119947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14964828</v>
      </c>
      <c r="K26" s="7">
        <v>10330618</v>
      </c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131">
        <f>SUM(J22:J26)</f>
        <v>15423673</v>
      </c>
      <c r="K27" s="126">
        <f>SUM(K22:K26)</f>
        <v>16612605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1598751</v>
      </c>
      <c r="K28" s="7">
        <v>3575032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120053216</v>
      </c>
      <c r="K30" s="7">
        <v>4624571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131">
        <f>SUM(J28:J30)</f>
        <v>121651967</v>
      </c>
      <c r="K31" s="126">
        <f>SUM(K28:K30)</f>
        <v>8199603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131">
        <f>IF(J27&gt;J31,J27-J31,0)</f>
        <v>0</v>
      </c>
      <c r="K32" s="126">
        <f>IF(K27&gt;K31,K27-K31,0)</f>
        <v>8413002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131">
        <f>IF(J31&gt;J27,J31-J27,0)</f>
        <v>106228294</v>
      </c>
      <c r="K33" s="126">
        <f>IF(K31&gt;K27,K31-K27,0)</f>
        <v>0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58"/>
      <c r="J34" s="258"/>
      <c r="K34" s="259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302028479</v>
      </c>
      <c r="K36" s="7">
        <v>66235737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91500000</v>
      </c>
      <c r="K37" s="7">
        <v>125000000</v>
      </c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126">
        <f>SUM(J35:J37)</f>
        <v>393528479</v>
      </c>
      <c r="K38" s="126">
        <f>SUM(K35:K37)</f>
        <v>191235737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168466440</v>
      </c>
      <c r="K39" s="7">
        <v>84715164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>
        <v>3527468</v>
      </c>
      <c r="K41" s="7">
        <v>3626547</v>
      </c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109310400</v>
      </c>
      <c r="K43" s="7">
        <v>98880000</v>
      </c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131">
        <f>SUM(J39:J43)</f>
        <v>281304308</v>
      </c>
      <c r="K44" s="126">
        <f>SUM(K39:K43)</f>
        <v>187221711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131">
        <f>IF(J38&gt;J44,J38-J44,0)</f>
        <v>112224171</v>
      </c>
      <c r="K45" s="126">
        <f>IF(K38&gt;K44,K38-K44,0)</f>
        <v>4014026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131">
        <f>IF(J44&gt;J38,J44-J38,0)</f>
        <v>0</v>
      </c>
      <c r="K46" s="126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2">
        <f>IF(J19-J20+J32-J33+J45-J46&gt;0,J19-J20+J32-J33+J45-J46,0)</f>
        <v>8617965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2">
        <f>IF(J20-J19+J33-J32+J46-J45&gt;0,J20-J19+J33-J32+J46-J45,0)</f>
        <v>0</v>
      </c>
      <c r="K48" s="53">
        <f>IF(K20-K19+K33-K32+K46-K45&gt;0,K20-K19+K33-K32+K46-K45,0)</f>
        <v>66604473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4468679</v>
      </c>
      <c r="K49" s="7">
        <v>143796724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f>J47</f>
        <v>8617965</v>
      </c>
      <c r="K50" s="7">
        <f>K47</f>
        <v>0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f>J48</f>
        <v>0</v>
      </c>
      <c r="K51" s="7">
        <f>K48</f>
        <v>66604473</v>
      </c>
    </row>
    <row r="52" spans="1:11" ht="12.75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63">
        <f>J49+J50-J51</f>
        <v>13086644</v>
      </c>
      <c r="K52" s="60">
        <f>K49+K50-K51</f>
        <v>77192251</v>
      </c>
    </row>
    <row r="53" ht="12.75">
      <c r="K53" s="132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4" t="s">
        <v>279</v>
      </c>
      <c r="J4" s="65" t="s">
        <v>318</v>
      </c>
      <c r="K4" s="65" t="s">
        <v>319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0">
        <v>2</v>
      </c>
      <c r="J5" s="71" t="s">
        <v>283</v>
      </c>
      <c r="K5" s="71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1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24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58"/>
      <c r="J22" s="258"/>
      <c r="K22" s="259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58">
        <v>0</v>
      </c>
      <c r="J35" s="258"/>
      <c r="K35" s="259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2" width="8.140625" style="74" customWidth="1"/>
    <col min="3" max="3" width="7.8515625" style="74" customWidth="1"/>
    <col min="4" max="8" width="8.00390625" style="74" customWidth="1"/>
    <col min="9" max="9" width="7.7109375" style="74" customWidth="1"/>
    <col min="10" max="11" width="9.28125" style="74" customWidth="1"/>
    <col min="12" max="16384" width="9.140625" style="74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3"/>
    </row>
    <row r="2" spans="1:12" ht="15.75">
      <c r="A2" s="42"/>
      <c r="B2" s="72"/>
      <c r="C2" s="274" t="s">
        <v>282</v>
      </c>
      <c r="D2" s="274"/>
      <c r="E2" s="75" t="s">
        <v>333</v>
      </c>
      <c r="F2" s="43" t="s">
        <v>250</v>
      </c>
      <c r="G2" s="275">
        <v>41820</v>
      </c>
      <c r="H2" s="276"/>
      <c r="I2" s="72"/>
      <c r="J2" s="72"/>
      <c r="K2" s="72"/>
      <c r="L2" s="76"/>
    </row>
    <row r="3" spans="1:11" ht="23.25">
      <c r="A3" s="277" t="s">
        <v>59</v>
      </c>
      <c r="B3" s="277"/>
      <c r="C3" s="277"/>
      <c r="D3" s="277"/>
      <c r="E3" s="277"/>
      <c r="F3" s="277"/>
      <c r="G3" s="277"/>
      <c r="H3" s="277"/>
      <c r="I3" s="78" t="s">
        <v>305</v>
      </c>
      <c r="J3" s="79" t="s">
        <v>150</v>
      </c>
      <c r="K3" s="79" t="s">
        <v>151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1">
        <v>2</v>
      </c>
      <c r="J4" s="80" t="s">
        <v>283</v>
      </c>
      <c r="K4" s="80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249600060</v>
      </c>
      <c r="K5" s="45">
        <v>249600060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10368101</v>
      </c>
      <c r="K6" s="46">
        <v>10368101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56346673</v>
      </c>
      <c r="K7" s="46">
        <v>56346673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366184481</v>
      </c>
      <c r="K8" s="46">
        <v>380427183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13020408</v>
      </c>
      <c r="K9" s="46">
        <v>-2172496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>
        <v>1222294</v>
      </c>
      <c r="K10" s="46">
        <v>0</v>
      </c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126">
        <f>SUM(J5:J13)</f>
        <v>696742017</v>
      </c>
      <c r="K14" s="126">
        <f>SUM(K5:K13)</f>
        <v>694569521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7">
        <v>18</v>
      </c>
      <c r="J23" s="45"/>
      <c r="K23" s="45"/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8">
        <v>19</v>
      </c>
      <c r="J24" s="77"/>
      <c r="K24" s="77"/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14" sqref="B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339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zsmojver</cp:lastModifiedBy>
  <cp:lastPrinted>2014-07-24T10:51:53Z</cp:lastPrinted>
  <dcterms:created xsi:type="dcterms:W3CDTF">2008-10-17T11:51:54Z</dcterms:created>
  <dcterms:modified xsi:type="dcterms:W3CDTF">2014-07-25T08:03:33Z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