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050" windowHeight="1222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<sst xmlns="http://schemas.openxmlformats.org/spreadsheetml/2006/main" count="396" uniqueCount="343">
  <si>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</si>
  <si>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</si>
  <si>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</si>
  <si>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</si>
  <si>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</si>
  <si>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</si>
  <si>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</si>
  <si>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</si>
  <si>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</si>
  <si>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</si>
  <si>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</si>
  <si>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</si>
  <si>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</si>
  <si>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</si>
  <si>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</si>
  <si>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</si>
  <si>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</si>
  <si>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</si>
  <si>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</si>
  <si>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</si>
  <si>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</si>
  <si>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</si>
  <si>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</si>
  <si>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</si>
  <si>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</si>
  <si>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</si>
  <si>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</si>
  <si>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</si>
  <si>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</si>
  <si>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</si>
  <si>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</si>
  <si>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</si>
  <si>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</si>
  <si>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</si>
  <si>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</si>
  <si>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</si>
  <si>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</si>
  <si>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</si>
  <si>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</si>
  <si>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</si>
  <si>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</si>
  <si>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</si>
  <si>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</si>
  <si>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</si>
  <si>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</si>
  <si>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</si>
  <si>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</si>
  <si>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</si>
  <si>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</si>
  <si>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</si>
  <si>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</si>
  <si>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</si>
  <si>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</si>
  <si>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</si>
  <si>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</si>
  <si>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</si>
  <si>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</si>
  <si>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</si>
  <si>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</si>
  <si>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</si>
  <si>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</si>
  <si>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</si>
  <si>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</si>
  <si>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</si>
  <si>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</si>
  <si>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</si>
  <si>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</si>
  <si>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</si>
  <si>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</si>
  <si>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</si>
  <si>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</si>
  <si>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</si>
  <si>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</si>
  <si>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</si>
  <si>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</si>
  <si>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</si>
  <si>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</si>
  <si>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</si>
  <si>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</si>
  <si>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</si>
  <si>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</si>
  <si>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</si>
  <si>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</si>
  <si>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</si>
  <si>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</si>
  <si>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</si>
  <si>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</si>
  <si>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</si>
  <si>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</si>
  <si>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</si>
  <si>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</si>
  <si>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</si>
  <si>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</si>
  <si>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</si>
  <si>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</si>
  <si>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</si>
  <si>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</si>
  <si>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</si>
  <si>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</si>
  <si>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</si>
  <si>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</si>
  <si>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</si>
  <si>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</si>
  <si>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</si>
  <si>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</si>
  <si>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</si>
  <si>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</si>
  <si>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</si>
  <si>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</si>
  <si>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</si>
  <si>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</si>
  <si>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</si>
  <si>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</si>
  <si>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</si>
  <si>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</si>
  <si>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</si>
  <si>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</si>
  <si>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</si>
  <si>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</si>
  <si>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</si>
  <si>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</si>
  <si>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</si>
  <si>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</si>
  <si>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</si>
  <si>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</si>
  <si>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</si>
  <si>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</si>
  <si>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</si>
  <si>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</si>
  <si>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</si>
  <si>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</si>
  <si>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</si>
  <si>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</si>
  <si>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</si>
  <si>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</si>
  <si>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</si>
  <si>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</si>
  <si>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</si>
  <si>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</si>
  <si>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</si>
  <si>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</si>
  <si>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</si>
  <si>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</si>
  <si>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</si>
  <si>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</si>
  <si>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</si>
  <si>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</si>
  <si>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</si>
  <si>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</si>
  <si>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</si>
  <si>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</si>
  <si>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</si>
  <si>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</si>
  <si>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</si>
  <si>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</si>
  <si>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</si>
  <si>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</si>
  <si>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</si>
  <si>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</si>
  <si>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</si>
  <si>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</si>
  <si>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</si>
  <si>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</si>
  <si>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</si>
  <si>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</si>
  <si>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</si>
  <si>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</si>
  <si>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</si>
  <si>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</si>
  <si>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</si>
  <si>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</si>
  <si>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</si>
  <si>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</si>
  <si>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</si>
  <si>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</si>
  <si>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</si>
  <si>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</si>
  <si>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</si>
  <si>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</si>
  <si>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</si>
  <si>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</si>
  <si>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</si>
  <si>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</si>
  <si>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</si>
  <si>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</si>
  <si>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</si>
  <si>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</si>
  <si>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</si>
  <si>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</si>
  <si>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</si>
  <si>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</si>
  <si>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</si>
  <si>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</si>
  <si>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</si>
  <si>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</si>
  <si>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</si>
  <si>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</si>
  <si>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</si>
  <si>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</si>
  <si>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</si>
  <si>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</si>
  <si>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</si>
  <si>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</si>
  <si>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</si>
  <si>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</si>
  <si>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</si>
  <si>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</si>
  <si>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</si>
  <si>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</si>
  <si>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</si>
  <si>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</si>
  <si>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</si>
  <si>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</si>
  <si>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</si>
  <si>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</si>
  <si>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</si>
  <si>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</si>
  <si>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</si>
  <si>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</si>
  <si>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</si>
  <si>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</si>
  <si>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</si>
  <si>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</si>
  <si>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</si>
  <si>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</si>
  <si>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</si>
  <si>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</si>
  <si>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</si>
  <si>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</si>
  <si>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</si>
  <si>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</si>
  <si>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</si>
  <si>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</si>
  <si>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</si>
  <si>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</si>
  <si>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</si>
  <si>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</si>
  <si>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</si>
  <si>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</si>
  <si>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</si>
  <si>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</si>
  <si>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</si>
  <si>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</si>
  <si>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</si>
  <si>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</si>
  <si>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</si>
  <si>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</si>
  <si>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</si>
  <si>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</si>
  <si>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</si>
  <si>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</si>
  <si>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</si>
  <si>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</si>
  <si>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</si>
  <si>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</si>
  <si>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</si>
  <si>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</si>
  <si>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</si>
  <si>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</si>
  <si>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</si>
  <si>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</si>
  <si>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</si>
  <si>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</si>
  <si>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</si>
  <si>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</si>
  <si>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</si>
  <si>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</si>
  <si>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</si>
  <si>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</si>
  <si>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</si>
  <si>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</si>
  <si>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</si>
  <si>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</si>
  <si>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</si>
  <si>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</si>
  <si>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</si>
  <si>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</si>
  <si>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</si>
  <si>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</si>
  <si>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</si>
  <si>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</si>
  <si>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</si>
  <si>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</si>
  <si>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</si>
  <si>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</si>
  <si>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</si>
  <si>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</si>
  <si>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</si>
  <si>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</si>
  <si>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</si>
  <si>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</si>
  <si>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</si>
  <si>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</si>
  <si>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</si>
  <si>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</si>
  <si>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</si>
  <si>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</si>
  <si>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</si>
  <si>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</si>
  <si>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</si>
  <si>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</si>
  <si>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</si>
  <si>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</si>
  <si>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</si>
  <si>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</si>
  <si>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</si>
  <si>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</si>
  <si>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</si>
  <si>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</si>
  <si>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</si>
  <si>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</si>
  <si>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</si>
  <si>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</si>
  <si>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</si>
  <si>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</si>
  <si>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</si>
  <si>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</si>
  <si>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</si>
  <si>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</si>
  <si>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</si>
  <si>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</si>
  <si>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</si>
  <si>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04525204420</t>
  </si>
  <si>
    <t>VIRO TVORNICA ŠEĆERA d.d.</t>
  </si>
  <si>
    <t>VIROVITICA</t>
  </si>
  <si>
    <t>MATIJE GUPCA 254</t>
  </si>
  <si>
    <t>NE</t>
  </si>
  <si>
    <t>01650971</t>
  </si>
  <si>
    <t>010049135</t>
  </si>
  <si>
    <t>viro@secerana.hr</t>
  </si>
  <si>
    <t>www.secerana.hr</t>
  </si>
  <si>
    <t>VIROVITIČKO-PODRAVSKA</t>
  </si>
  <si>
    <t>1081</t>
  </si>
  <si>
    <t>01.01.</t>
  </si>
  <si>
    <t>ZDENKA SMOJVER</t>
  </si>
  <si>
    <t>033840122</t>
  </si>
  <si>
    <t>033840103</t>
  </si>
  <si>
    <t>ŽELJKO ZADRO</t>
  </si>
  <si>
    <t>racunovodstvo-viro@secerana.hr</t>
  </si>
  <si>
    <t>Obveznik: VIRO TVORNICA ŠEĆERA d.d.____________________________________</t>
  </si>
  <si>
    <t>Nije bilo promjene računovodstvenih politika u odnosu na prethodnu godinu.</t>
  </si>
  <si>
    <t>stanje na dan 30.06.2013.</t>
  </si>
  <si>
    <t>u razdoblju 01.01.2013. do 30.06.2013.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</si>
</sst>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3" fillId="0" borderId="25" xfId="52" applyFont="1" applyBorder="1" applyAlignment="1">
      <alignment horizontal="center"/>
      <protection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4" fillId="0" borderId="27" xfId="48" applyFill="1" applyBorder="1" applyAlignment="1" applyProtection="1">
      <alignment/>
      <protection hidden="1" locked="0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10" fillId="0" borderId="30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8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racunovodstvo-viro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7" t="s">
        <v>248</v>
      </c>
      <c r="B1" s="148"/>
      <c r="C1" s="148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88" t="s">
        <v>249</v>
      </c>
      <c r="B2" s="189"/>
      <c r="C2" s="189"/>
      <c r="D2" s="190"/>
      <c r="E2" s="117">
        <v>41275</v>
      </c>
      <c r="F2" s="12"/>
      <c r="G2" s="13" t="s">
        <v>250</v>
      </c>
      <c r="H2" s="117">
        <v>41455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91" t="s">
        <v>316</v>
      </c>
      <c r="B4" s="192"/>
      <c r="C4" s="192"/>
      <c r="D4" s="192"/>
      <c r="E4" s="192"/>
      <c r="F4" s="192"/>
      <c r="G4" s="192"/>
      <c r="H4" s="192"/>
      <c r="I4" s="193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62" t="s">
        <v>251</v>
      </c>
      <c r="B6" s="163"/>
      <c r="C6" s="175" t="s">
        <v>327</v>
      </c>
      <c r="D6" s="176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4" t="s">
        <v>252</v>
      </c>
      <c r="B8" s="195"/>
      <c r="C8" s="175" t="s">
        <v>328</v>
      </c>
      <c r="D8" s="176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57" t="s">
        <v>253</v>
      </c>
      <c r="B10" s="186"/>
      <c r="C10" s="175" t="s">
        <v>322</v>
      </c>
      <c r="D10" s="176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87"/>
      <c r="B11" s="186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62" t="s">
        <v>254</v>
      </c>
      <c r="B12" s="163"/>
      <c r="C12" s="177" t="s">
        <v>323</v>
      </c>
      <c r="D12" s="183"/>
      <c r="E12" s="183"/>
      <c r="F12" s="183"/>
      <c r="G12" s="183"/>
      <c r="H12" s="183"/>
      <c r="I12" s="165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62" t="s">
        <v>255</v>
      </c>
      <c r="B14" s="163"/>
      <c r="C14" s="184">
        <v>33000</v>
      </c>
      <c r="D14" s="185"/>
      <c r="E14" s="16"/>
      <c r="F14" s="177" t="s">
        <v>324</v>
      </c>
      <c r="G14" s="183"/>
      <c r="H14" s="183"/>
      <c r="I14" s="165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62" t="s">
        <v>256</v>
      </c>
      <c r="B16" s="163"/>
      <c r="C16" s="177" t="s">
        <v>325</v>
      </c>
      <c r="D16" s="183"/>
      <c r="E16" s="183"/>
      <c r="F16" s="183"/>
      <c r="G16" s="183"/>
      <c r="H16" s="183"/>
      <c r="I16" s="165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62" t="s">
        <v>257</v>
      </c>
      <c r="B18" s="163"/>
      <c r="C18" s="138" t="s">
        <v>329</v>
      </c>
      <c r="D18" s="180"/>
      <c r="E18" s="180"/>
      <c r="F18" s="180"/>
      <c r="G18" s="180"/>
      <c r="H18" s="180"/>
      <c r="I18" s="181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62" t="s">
        <v>258</v>
      </c>
      <c r="B20" s="163"/>
      <c r="C20" s="138" t="s">
        <v>330</v>
      </c>
      <c r="D20" s="180"/>
      <c r="E20" s="180"/>
      <c r="F20" s="180"/>
      <c r="G20" s="180"/>
      <c r="H20" s="180"/>
      <c r="I20" s="181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62" t="s">
        <v>259</v>
      </c>
      <c r="B22" s="163"/>
      <c r="C22" s="118">
        <v>491</v>
      </c>
      <c r="D22" s="177" t="s">
        <v>324</v>
      </c>
      <c r="E22" s="135"/>
      <c r="F22" s="136"/>
      <c r="G22" s="162"/>
      <c r="H22" s="182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62" t="s">
        <v>260</v>
      </c>
      <c r="B24" s="163"/>
      <c r="C24" s="118">
        <v>10</v>
      </c>
      <c r="D24" s="177" t="s">
        <v>331</v>
      </c>
      <c r="E24" s="135"/>
      <c r="F24" s="135"/>
      <c r="G24" s="136"/>
      <c r="H24" s="51" t="s">
        <v>261</v>
      </c>
      <c r="I24" s="119">
        <v>233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317</v>
      </c>
      <c r="I25" s="95"/>
      <c r="J25" s="10"/>
      <c r="K25" s="10"/>
      <c r="L25" s="10"/>
    </row>
    <row r="26" spans="1:12" ht="12.75">
      <c r="A26" s="162" t="s">
        <v>262</v>
      </c>
      <c r="B26" s="163"/>
      <c r="C26" s="120" t="s">
        <v>326</v>
      </c>
      <c r="D26" s="25"/>
      <c r="E26" s="33"/>
      <c r="F26" s="24"/>
      <c r="G26" s="137" t="s">
        <v>263</v>
      </c>
      <c r="H26" s="163"/>
      <c r="I26" s="121" t="s">
        <v>332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43" t="s">
        <v>264</v>
      </c>
      <c r="B28" s="144"/>
      <c r="C28" s="145"/>
      <c r="D28" s="145"/>
      <c r="E28" s="139" t="s">
        <v>265</v>
      </c>
      <c r="F28" s="140"/>
      <c r="G28" s="140"/>
      <c r="H28" s="141" t="s">
        <v>266</v>
      </c>
      <c r="I28" s="134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54"/>
      <c r="B30" s="178"/>
      <c r="C30" s="178"/>
      <c r="D30" s="179"/>
      <c r="E30" s="154"/>
      <c r="F30" s="178"/>
      <c r="G30" s="178"/>
      <c r="H30" s="175"/>
      <c r="I30" s="176"/>
      <c r="J30" s="10"/>
      <c r="K30" s="10"/>
      <c r="L30" s="10"/>
    </row>
    <row r="31" spans="1:12" ht="12.75">
      <c r="A31" s="91"/>
      <c r="B31" s="22"/>
      <c r="C31" s="21"/>
      <c r="D31" s="146"/>
      <c r="E31" s="146"/>
      <c r="F31" s="146"/>
      <c r="G31" s="142"/>
      <c r="H31" s="16"/>
      <c r="I31" s="98"/>
      <c r="J31" s="10"/>
      <c r="K31" s="10"/>
      <c r="L31" s="10"/>
    </row>
    <row r="32" spans="1:12" ht="12.75">
      <c r="A32" s="154"/>
      <c r="B32" s="178"/>
      <c r="C32" s="178"/>
      <c r="D32" s="179"/>
      <c r="E32" s="154"/>
      <c r="F32" s="178"/>
      <c r="G32" s="178"/>
      <c r="H32" s="175"/>
      <c r="I32" s="176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54"/>
      <c r="B34" s="178"/>
      <c r="C34" s="178"/>
      <c r="D34" s="179"/>
      <c r="E34" s="154"/>
      <c r="F34" s="178"/>
      <c r="G34" s="178"/>
      <c r="H34" s="175"/>
      <c r="I34" s="176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54"/>
      <c r="B36" s="178"/>
      <c r="C36" s="178"/>
      <c r="D36" s="179"/>
      <c r="E36" s="154"/>
      <c r="F36" s="178"/>
      <c r="G36" s="178"/>
      <c r="H36" s="175"/>
      <c r="I36" s="176"/>
      <c r="J36" s="10"/>
      <c r="K36" s="10"/>
      <c r="L36" s="10"/>
    </row>
    <row r="37" spans="1:12" ht="12.75">
      <c r="A37" s="100"/>
      <c r="B37" s="30"/>
      <c r="C37" s="149"/>
      <c r="D37" s="150"/>
      <c r="E37" s="16"/>
      <c r="F37" s="149"/>
      <c r="G37" s="150"/>
      <c r="H37" s="16"/>
      <c r="I37" s="92"/>
      <c r="J37" s="10"/>
      <c r="K37" s="10"/>
      <c r="L37" s="10"/>
    </row>
    <row r="38" spans="1:12" ht="12.75">
      <c r="A38" s="154"/>
      <c r="B38" s="178"/>
      <c r="C38" s="178"/>
      <c r="D38" s="179"/>
      <c r="E38" s="154"/>
      <c r="F38" s="178"/>
      <c r="G38" s="178"/>
      <c r="H38" s="175"/>
      <c r="I38" s="176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54"/>
      <c r="B40" s="178"/>
      <c r="C40" s="178"/>
      <c r="D40" s="179"/>
      <c r="E40" s="154"/>
      <c r="F40" s="178"/>
      <c r="G40" s="178"/>
      <c r="H40" s="175"/>
      <c r="I40" s="176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57" t="s">
        <v>267</v>
      </c>
      <c r="B44" s="158"/>
      <c r="C44" s="175"/>
      <c r="D44" s="176"/>
      <c r="E44" s="26"/>
      <c r="F44" s="177"/>
      <c r="G44" s="178"/>
      <c r="H44" s="178"/>
      <c r="I44" s="179"/>
      <c r="J44" s="10"/>
      <c r="K44" s="10"/>
      <c r="L44" s="10"/>
    </row>
    <row r="45" spans="1:12" ht="12.75">
      <c r="A45" s="100"/>
      <c r="B45" s="30"/>
      <c r="C45" s="149"/>
      <c r="D45" s="150"/>
      <c r="E45" s="16"/>
      <c r="F45" s="149"/>
      <c r="G45" s="151"/>
      <c r="H45" s="35"/>
      <c r="I45" s="104"/>
      <c r="J45" s="10"/>
      <c r="K45" s="10"/>
      <c r="L45" s="10"/>
    </row>
    <row r="46" spans="1:12" ht="12.75">
      <c r="A46" s="157" t="s">
        <v>268</v>
      </c>
      <c r="B46" s="158"/>
      <c r="C46" s="177" t="s">
        <v>334</v>
      </c>
      <c r="D46" s="152"/>
      <c r="E46" s="152"/>
      <c r="F46" s="152"/>
      <c r="G46" s="152"/>
      <c r="H46" s="152"/>
      <c r="I46" s="153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57" t="s">
        <v>270</v>
      </c>
      <c r="B48" s="158"/>
      <c r="C48" s="164" t="s">
        <v>335</v>
      </c>
      <c r="D48" s="160"/>
      <c r="E48" s="161"/>
      <c r="F48" s="16"/>
      <c r="G48" s="51" t="s">
        <v>271</v>
      </c>
      <c r="H48" s="164" t="s">
        <v>336</v>
      </c>
      <c r="I48" s="161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57" t="s">
        <v>257</v>
      </c>
      <c r="B50" s="158"/>
      <c r="C50" s="159" t="s">
        <v>338</v>
      </c>
      <c r="D50" s="160"/>
      <c r="E50" s="160"/>
      <c r="F50" s="160"/>
      <c r="G50" s="160"/>
      <c r="H50" s="160"/>
      <c r="I50" s="161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62" t="s">
        <v>272</v>
      </c>
      <c r="B52" s="163"/>
      <c r="C52" s="164" t="s">
        <v>337</v>
      </c>
      <c r="D52" s="160"/>
      <c r="E52" s="160"/>
      <c r="F52" s="160"/>
      <c r="G52" s="160"/>
      <c r="H52" s="160"/>
      <c r="I52" s="165"/>
      <c r="J52" s="10"/>
      <c r="K52" s="10"/>
      <c r="L52" s="10"/>
    </row>
    <row r="53" spans="1:12" ht="12.75">
      <c r="A53" s="105"/>
      <c r="B53" s="20"/>
      <c r="C53" s="171" t="s">
        <v>273</v>
      </c>
      <c r="D53" s="171"/>
      <c r="E53" s="171"/>
      <c r="F53" s="171"/>
      <c r="G53" s="171"/>
      <c r="H53" s="171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66" t="s">
        <v>274</v>
      </c>
      <c r="C55" s="167"/>
      <c r="D55" s="167"/>
      <c r="E55" s="167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68" t="s">
        <v>306</v>
      </c>
      <c r="C56" s="169"/>
      <c r="D56" s="169"/>
      <c r="E56" s="169"/>
      <c r="F56" s="169"/>
      <c r="G56" s="169"/>
      <c r="H56" s="169"/>
      <c r="I56" s="170"/>
      <c r="J56" s="10"/>
      <c r="K56" s="10"/>
      <c r="L56" s="10"/>
    </row>
    <row r="57" spans="1:12" ht="12.75">
      <c r="A57" s="105"/>
      <c r="B57" s="168" t="s">
        <v>307</v>
      </c>
      <c r="C57" s="169"/>
      <c r="D57" s="169"/>
      <c r="E57" s="169"/>
      <c r="F57" s="169"/>
      <c r="G57" s="169"/>
      <c r="H57" s="169"/>
      <c r="I57" s="107"/>
      <c r="J57" s="10"/>
      <c r="K57" s="10"/>
      <c r="L57" s="10"/>
    </row>
    <row r="58" spans="1:12" ht="12.75">
      <c r="A58" s="105"/>
      <c r="B58" s="168" t="s">
        <v>308</v>
      </c>
      <c r="C58" s="169"/>
      <c r="D58" s="169"/>
      <c r="E58" s="169"/>
      <c r="F58" s="169"/>
      <c r="G58" s="169"/>
      <c r="H58" s="169"/>
      <c r="I58" s="170"/>
      <c r="J58" s="10"/>
      <c r="K58" s="10"/>
      <c r="L58" s="10"/>
    </row>
    <row r="59" spans="1:12" ht="12.75">
      <c r="A59" s="105"/>
      <c r="B59" s="168" t="s">
        <v>309</v>
      </c>
      <c r="C59" s="169"/>
      <c r="D59" s="169"/>
      <c r="E59" s="169"/>
      <c r="F59" s="169"/>
      <c r="G59" s="169"/>
      <c r="H59" s="169"/>
      <c r="I59" s="170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72" t="s">
        <v>277</v>
      </c>
      <c r="H62" s="173"/>
      <c r="I62" s="174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55"/>
      <c r="H63" s="156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ro@secerana.hr"/>
    <hyperlink ref="C20" r:id="rId2" display="www.secerana.hr"/>
    <hyperlink ref="C50" r:id="rId3" display="racunovodstvo-viro@secera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4">
      <selection activeCell="A116" sqref="A116:K116"/>
    </sheetView>
  </sheetViews>
  <sheetFormatPr defaultColWidth="9.140625" defaultRowHeight="12.75"/>
  <cols>
    <col min="1" max="9" width="9.140625" style="52" customWidth="1"/>
    <col min="10" max="11" width="10.8515625" style="52" customWidth="1"/>
    <col min="12" max="16384" width="9.140625" style="52" customWidth="1"/>
  </cols>
  <sheetData>
    <row r="1" spans="1:11" ht="12.75" customHeight="1">
      <c r="A1" s="196" t="s">
        <v>153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341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8" t="s">
        <v>339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22.5">
      <c r="A4" s="201" t="s">
        <v>59</v>
      </c>
      <c r="B4" s="202"/>
      <c r="C4" s="202"/>
      <c r="D4" s="202"/>
      <c r="E4" s="202"/>
      <c r="F4" s="202"/>
      <c r="G4" s="202"/>
      <c r="H4" s="203"/>
      <c r="I4" s="57" t="s">
        <v>278</v>
      </c>
      <c r="J4" s="58" t="s">
        <v>318</v>
      </c>
      <c r="K4" s="59" t="s">
        <v>319</v>
      </c>
    </row>
    <row r="5" spans="1:11" ht="12.75">
      <c r="A5" s="204">
        <v>1</v>
      </c>
      <c r="B5" s="204"/>
      <c r="C5" s="204"/>
      <c r="D5" s="204"/>
      <c r="E5" s="204"/>
      <c r="F5" s="204"/>
      <c r="G5" s="204"/>
      <c r="H5" s="204"/>
      <c r="I5" s="56">
        <v>2</v>
      </c>
      <c r="J5" s="55">
        <v>3</v>
      </c>
      <c r="K5" s="55">
        <v>4</v>
      </c>
    </row>
    <row r="6" spans="1:11" ht="12.75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7"/>
    </row>
    <row r="7" spans="1:11" ht="12.75">
      <c r="A7" s="208" t="s">
        <v>60</v>
      </c>
      <c r="B7" s="209"/>
      <c r="C7" s="209"/>
      <c r="D7" s="209"/>
      <c r="E7" s="209"/>
      <c r="F7" s="209"/>
      <c r="G7" s="209"/>
      <c r="H7" s="210"/>
      <c r="I7" s="3">
        <v>1</v>
      </c>
      <c r="J7" s="6"/>
      <c r="K7" s="6"/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126">
        <f>J9+J16+J26+J35+J39</f>
        <v>689688914</v>
      </c>
      <c r="K8" s="126">
        <f>K9+K16+K26+K35+K39</f>
        <v>778054153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126">
        <f>SUM(J10:J15)</f>
        <v>448027</v>
      </c>
      <c r="K9" s="126">
        <f>SUM(K10:K15)</f>
        <v>407229</v>
      </c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1">
        <v>4</v>
      </c>
      <c r="J10" s="7">
        <v>395598</v>
      </c>
      <c r="K10" s="7">
        <v>295546</v>
      </c>
    </row>
    <row r="11" spans="1:11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52429</v>
      </c>
      <c r="K11" s="7">
        <v>111683</v>
      </c>
    </row>
    <row r="12" spans="1:11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1">
        <v>6</v>
      </c>
      <c r="J12" s="7"/>
      <c r="K12" s="7"/>
    </row>
    <row r="13" spans="1:11" ht="12.75">
      <c r="A13" s="214" t="s">
        <v>208</v>
      </c>
      <c r="B13" s="215"/>
      <c r="C13" s="215"/>
      <c r="D13" s="215"/>
      <c r="E13" s="215"/>
      <c r="F13" s="215"/>
      <c r="G13" s="215"/>
      <c r="H13" s="216"/>
      <c r="I13" s="1">
        <v>7</v>
      </c>
      <c r="J13" s="7"/>
      <c r="K13" s="7"/>
    </row>
    <row r="14" spans="1:11" ht="12.75">
      <c r="A14" s="214" t="s">
        <v>209</v>
      </c>
      <c r="B14" s="215"/>
      <c r="C14" s="215"/>
      <c r="D14" s="215"/>
      <c r="E14" s="215"/>
      <c r="F14" s="215"/>
      <c r="G14" s="215"/>
      <c r="H14" s="216"/>
      <c r="I14" s="1">
        <v>8</v>
      </c>
      <c r="J14" s="7"/>
      <c r="K14" s="7"/>
    </row>
    <row r="15" spans="1:11" ht="12.75">
      <c r="A15" s="214" t="s">
        <v>210</v>
      </c>
      <c r="B15" s="215"/>
      <c r="C15" s="215"/>
      <c r="D15" s="215"/>
      <c r="E15" s="215"/>
      <c r="F15" s="215"/>
      <c r="G15" s="215"/>
      <c r="H15" s="216"/>
      <c r="I15" s="1">
        <v>9</v>
      </c>
      <c r="J15" s="7"/>
      <c r="K15" s="7"/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126">
        <f>SUM(J17:J25)</f>
        <v>242167121</v>
      </c>
      <c r="K16" s="126">
        <f>SUM(K17:K25)</f>
        <v>225484770</v>
      </c>
    </row>
    <row r="17" spans="1:11" ht="12.75">
      <c r="A17" s="214" t="s">
        <v>211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5184243</v>
      </c>
      <c r="K17" s="7">
        <v>5379846</v>
      </c>
    </row>
    <row r="18" spans="1:11" ht="12.75">
      <c r="A18" s="214" t="s">
        <v>247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84452874</v>
      </c>
      <c r="K18" s="7">
        <v>81943932</v>
      </c>
    </row>
    <row r="19" spans="1:11" ht="12.75">
      <c r="A19" s="214" t="s">
        <v>212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146841067</v>
      </c>
      <c r="K19" s="7">
        <v>132367711</v>
      </c>
    </row>
    <row r="20" spans="1:11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/>
      <c r="K20" s="7"/>
    </row>
    <row r="21" spans="1:11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/>
      <c r="K21" s="7"/>
    </row>
    <row r="22" spans="1:11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/>
      <c r="K22" s="7">
        <v>140395</v>
      </c>
    </row>
    <row r="23" spans="1:11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3007044</v>
      </c>
      <c r="K23" s="7">
        <v>3045733</v>
      </c>
    </row>
    <row r="24" spans="1:11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9300</v>
      </c>
      <c r="K24" s="7">
        <v>9300</v>
      </c>
    </row>
    <row r="25" spans="1:11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>
        <v>2672593</v>
      </c>
      <c r="K25" s="7">
        <v>2597853</v>
      </c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126">
        <f>SUM(J27:J34)</f>
        <v>447073766</v>
      </c>
      <c r="K26" s="126">
        <f>SUM(K27:K34)</f>
        <v>552162154</v>
      </c>
    </row>
    <row r="27" spans="1:11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408623353</v>
      </c>
      <c r="K27" s="7">
        <v>408623353</v>
      </c>
    </row>
    <row r="28" spans="1:11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/>
      <c r="K28" s="7">
        <v>112227467</v>
      </c>
    </row>
    <row r="29" spans="1:11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/>
      <c r="K29" s="7"/>
    </row>
    <row r="30" spans="1:11" ht="12.75">
      <c r="A30" s="214" t="s">
        <v>83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7"/>
    </row>
    <row r="31" spans="1:11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/>
      <c r="K31" s="7"/>
    </row>
    <row r="32" spans="1:11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>
        <v>38450413</v>
      </c>
      <c r="K32" s="7">
        <v>31311334</v>
      </c>
    </row>
    <row r="33" spans="1:11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/>
      <c r="K33" s="7"/>
    </row>
    <row r="34" spans="1:11" ht="12.75">
      <c r="A34" s="214" t="s">
        <v>183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126">
        <f>SUM(J36:J38)</f>
        <v>0</v>
      </c>
      <c r="K35" s="126">
        <f>SUM(K36:K38)</f>
        <v>0</v>
      </c>
    </row>
    <row r="36" spans="1:11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/>
      <c r="K36" s="7"/>
    </row>
    <row r="37" spans="1:11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/>
      <c r="K37" s="7"/>
    </row>
    <row r="38" spans="1:11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/>
      <c r="K38" s="7"/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126">
        <f>J41+J49+J56+J64</f>
        <v>585140394</v>
      </c>
      <c r="K40" s="126">
        <f>K41+K49+K56+K64</f>
        <v>632889338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126">
        <f>SUM(J42:J48)</f>
        <v>247106459</v>
      </c>
      <c r="K41" s="126">
        <f>SUM(K42:K48)</f>
        <v>273920168</v>
      </c>
    </row>
    <row r="42" spans="1:11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72441728</v>
      </c>
      <c r="K42" s="7">
        <v>23239856</v>
      </c>
    </row>
    <row r="43" spans="1:11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/>
      <c r="K43" s="7">
        <v>43437780</v>
      </c>
    </row>
    <row r="44" spans="1:11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>
        <v>155104394</v>
      </c>
      <c r="K44" s="7">
        <v>141348508</v>
      </c>
    </row>
    <row r="45" spans="1:11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7022956</v>
      </c>
      <c r="K45" s="7">
        <v>41268051</v>
      </c>
    </row>
    <row r="46" spans="1:11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>
        <v>12537381</v>
      </c>
      <c r="K46" s="7">
        <v>24625973</v>
      </c>
    </row>
    <row r="47" spans="1:11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/>
      <c r="K47" s="7"/>
    </row>
    <row r="48" spans="1:11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126">
        <f>SUM(J50:J55)</f>
        <v>212312573</v>
      </c>
      <c r="K49" s="126">
        <f>SUM(K50:K55)</f>
        <v>230673867</v>
      </c>
    </row>
    <row r="50" spans="1:11" ht="12.75">
      <c r="A50" s="214" t="s">
        <v>200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>
        <v>49237692</v>
      </c>
      <c r="K50" s="7">
        <v>141247560</v>
      </c>
    </row>
    <row r="51" spans="1:11" ht="12.75">
      <c r="A51" s="214" t="s">
        <v>201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94943658</v>
      </c>
      <c r="K51" s="7">
        <v>76122760</v>
      </c>
    </row>
    <row r="52" spans="1:11" ht="12.75">
      <c r="A52" s="214" t="s">
        <v>202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</row>
    <row r="53" spans="1:11" ht="12.75">
      <c r="A53" s="214" t="s">
        <v>203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150</v>
      </c>
      <c r="K53" s="7"/>
    </row>
    <row r="54" spans="1:11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68120065</v>
      </c>
      <c r="K54" s="7">
        <v>13268106</v>
      </c>
    </row>
    <row r="55" spans="1:11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11008</v>
      </c>
      <c r="K55" s="7">
        <v>35441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126">
        <f>SUM(J57:J63)</f>
        <v>121252683</v>
      </c>
      <c r="K56" s="126">
        <f>SUM(K57:K63)</f>
        <v>115208659</v>
      </c>
    </row>
    <row r="57" spans="1:11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</row>
    <row r="58" spans="1:11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>
        <v>11781770</v>
      </c>
      <c r="K58" s="7">
        <v>13965723</v>
      </c>
    </row>
    <row r="59" spans="1:11" ht="12.75">
      <c r="A59" s="214" t="s">
        <v>242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/>
      <c r="K59" s="7"/>
    </row>
    <row r="60" spans="1:11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</row>
    <row r="61" spans="1:11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>
        <v>21551755</v>
      </c>
      <c r="K61" s="7"/>
    </row>
    <row r="62" spans="1:11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87919158</v>
      </c>
      <c r="K62" s="7">
        <v>38949168</v>
      </c>
    </row>
    <row r="63" spans="1:11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/>
      <c r="K63" s="7">
        <v>62293768</v>
      </c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129">
        <v>4468679</v>
      </c>
      <c r="K64" s="129">
        <v>13086644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129">
        <v>5046859</v>
      </c>
      <c r="K65" s="129">
        <v>5424242</v>
      </c>
    </row>
    <row r="66" spans="1:11" ht="12.75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126">
        <f>J7+J8+J40+J65</f>
        <v>1279876167</v>
      </c>
      <c r="K66" s="126">
        <f>K7+K8+K40+K65</f>
        <v>1416367733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130">
        <v>225262526</v>
      </c>
      <c r="K67" s="130">
        <v>270296988</v>
      </c>
    </row>
    <row r="68" spans="1:11" ht="12.75">
      <c r="A68" s="220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208" t="s">
        <v>191</v>
      </c>
      <c r="B69" s="209"/>
      <c r="C69" s="209"/>
      <c r="D69" s="209"/>
      <c r="E69" s="209"/>
      <c r="F69" s="209"/>
      <c r="G69" s="209"/>
      <c r="H69" s="210"/>
      <c r="I69" s="3">
        <v>62</v>
      </c>
      <c r="J69" s="125">
        <f>J70+J71+J72+J78+J79+J82+J85</f>
        <v>685171561</v>
      </c>
      <c r="K69" s="125">
        <f>K70+K71+K72+K78+K79+K82+K85</f>
        <v>706944441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129">
        <v>249600060</v>
      </c>
      <c r="K70" s="129">
        <v>249600060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129">
        <v>10368101</v>
      </c>
      <c r="K71" s="129">
        <v>10368101</v>
      </c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126">
        <f>J73+J74-J75+J76+J77</f>
        <v>56346673</v>
      </c>
      <c r="K72" s="126">
        <f>K73+K74-K75+K76+K77</f>
        <v>56346673</v>
      </c>
    </row>
    <row r="73" spans="1:11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12480003</v>
      </c>
      <c r="K73" s="7">
        <v>12480003</v>
      </c>
    </row>
    <row r="74" spans="1:11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>
        <v>43866670</v>
      </c>
      <c r="K74" s="7">
        <v>43866670</v>
      </c>
    </row>
    <row r="75" spans="1:11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/>
      <c r="K75" s="7"/>
    </row>
    <row r="76" spans="1:11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/>
      <c r="K76" s="7"/>
    </row>
    <row r="77" spans="1:11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/>
      <c r="K77" s="7"/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129">
        <v>3726291</v>
      </c>
      <c r="K78" s="129">
        <v>2474293</v>
      </c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126">
        <f>J80-J81</f>
        <v>226526538</v>
      </c>
      <c r="K79" s="126">
        <f>K80-K81</f>
        <v>366382435</v>
      </c>
    </row>
    <row r="80" spans="1:11" ht="12.75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226526538</v>
      </c>
      <c r="K80" s="7">
        <v>366382435</v>
      </c>
    </row>
    <row r="81" spans="1:11" ht="12.75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/>
      <c r="K81" s="7"/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126">
        <f>J83-J84</f>
        <v>138603898</v>
      </c>
      <c r="K82" s="126">
        <f>K83-K84</f>
        <v>21772879</v>
      </c>
    </row>
    <row r="83" spans="1:11" ht="12.75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138603898</v>
      </c>
      <c r="K83" s="7">
        <v>21772879</v>
      </c>
    </row>
    <row r="84" spans="1:11" ht="12.75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/>
      <c r="K84" s="7"/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126">
        <f>SUM(J87:J89)</f>
        <v>0</v>
      </c>
      <c r="K86" s="126">
        <f>SUM(K87:K89)</f>
        <v>0</v>
      </c>
    </row>
    <row r="87" spans="1:11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/>
      <c r="K87" s="7"/>
    </row>
    <row r="88" spans="1:11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</row>
    <row r="89" spans="1:11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/>
      <c r="K89" s="7"/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126">
        <f>SUM(J91:J99)</f>
        <v>84726068</v>
      </c>
      <c r="K90" s="126">
        <f>SUM(K91:K99)</f>
        <v>234492275</v>
      </c>
    </row>
    <row r="91" spans="1:11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/>
      <c r="K91" s="7"/>
    </row>
    <row r="92" spans="1:11" ht="12.75">
      <c r="A92" s="214" t="s">
        <v>243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>
        <v>19186058</v>
      </c>
      <c r="K92" s="7">
        <v>15875051</v>
      </c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65540010</v>
      </c>
      <c r="K93" s="7">
        <v>218617224</v>
      </c>
    </row>
    <row r="94" spans="1:11" ht="12.75">
      <c r="A94" s="214" t="s">
        <v>244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</row>
    <row r="95" spans="1:11" ht="12.75">
      <c r="A95" s="214" t="s">
        <v>245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</row>
    <row r="96" spans="1:11" ht="12.75">
      <c r="A96" s="214" t="s">
        <v>246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</row>
    <row r="97" spans="1:11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</row>
    <row r="98" spans="1:11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/>
      <c r="K98" s="7"/>
    </row>
    <row r="99" spans="1:11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/>
      <c r="K99" s="7"/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126">
        <f>SUM(J101:J112)</f>
        <v>506529900</v>
      </c>
      <c r="K100" s="126">
        <f>SUM(K101:K112)</f>
        <v>474003803</v>
      </c>
    </row>
    <row r="101" spans="1:11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574219</v>
      </c>
      <c r="K101" s="7">
        <v>31298415</v>
      </c>
    </row>
    <row r="102" spans="1:11" ht="12.75">
      <c r="A102" s="214" t="s">
        <v>243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>
        <v>24676690</v>
      </c>
      <c r="K102" s="7">
        <v>6405185</v>
      </c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79804451</v>
      </c>
      <c r="K103" s="7">
        <v>56436204</v>
      </c>
    </row>
    <row r="104" spans="1:11" ht="12.75">
      <c r="A104" s="214" t="s">
        <v>244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107149234</v>
      </c>
      <c r="K104" s="7">
        <v>105918353</v>
      </c>
    </row>
    <row r="105" spans="1:11" ht="12.75">
      <c r="A105" s="214" t="s">
        <v>245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273859056</v>
      </c>
      <c r="K105" s="7">
        <v>229377063</v>
      </c>
    </row>
    <row r="106" spans="1:11" ht="12.75">
      <c r="A106" s="214" t="s">
        <v>246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/>
      <c r="K106" s="7"/>
    </row>
    <row r="107" spans="1:11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/>
      <c r="K107" s="7"/>
    </row>
    <row r="108" spans="1:11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1743407</v>
      </c>
      <c r="K108" s="7">
        <v>1579098</v>
      </c>
    </row>
    <row r="109" spans="1:11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1134550</v>
      </c>
      <c r="K109" s="7">
        <v>14978682</v>
      </c>
    </row>
    <row r="110" spans="1:11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>
        <v>16556077</v>
      </c>
      <c r="K110" s="7">
        <v>26440</v>
      </c>
    </row>
    <row r="111" spans="1:11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/>
      <c r="K111" s="7"/>
    </row>
    <row r="112" spans="1:11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1032216</v>
      </c>
      <c r="K112" s="7">
        <v>27984363</v>
      </c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129">
        <v>3448638</v>
      </c>
      <c r="K113" s="129">
        <v>927214</v>
      </c>
    </row>
    <row r="114" spans="1:11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126">
        <f>J69+J86+J90+J100+J113</f>
        <v>1279876167</v>
      </c>
      <c r="K114" s="126">
        <f>K69+K86+K90+K100+K113</f>
        <v>1416367733</v>
      </c>
    </row>
    <row r="115" spans="1:11" ht="12.75">
      <c r="A115" s="233" t="s">
        <v>57</v>
      </c>
      <c r="B115" s="234"/>
      <c r="C115" s="234"/>
      <c r="D115" s="234"/>
      <c r="E115" s="234"/>
      <c r="F115" s="234"/>
      <c r="G115" s="234"/>
      <c r="H115" s="235"/>
      <c r="I115" s="2">
        <v>108</v>
      </c>
      <c r="J115" s="130">
        <v>225262526</v>
      </c>
      <c r="K115" s="130">
        <v>270296988</v>
      </c>
    </row>
    <row r="116" spans="1:11" ht="12.75">
      <c r="A116" s="220" t="s">
        <v>310</v>
      </c>
      <c r="B116" s="236"/>
      <c r="C116" s="236"/>
      <c r="D116" s="236"/>
      <c r="E116" s="236"/>
      <c r="F116" s="236"/>
      <c r="G116" s="236"/>
      <c r="H116" s="236"/>
      <c r="I116" s="237"/>
      <c r="J116" s="237"/>
      <c r="K116" s="238"/>
    </row>
    <row r="117" spans="1:11" ht="12.75">
      <c r="A117" s="208" t="s">
        <v>186</v>
      </c>
      <c r="B117" s="209"/>
      <c r="C117" s="209"/>
      <c r="D117" s="209"/>
      <c r="E117" s="209"/>
      <c r="F117" s="209"/>
      <c r="G117" s="209"/>
      <c r="H117" s="209"/>
      <c r="I117" s="239"/>
      <c r="J117" s="239"/>
      <c r="K117" s="240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/>
      <c r="K118" s="7"/>
    </row>
    <row r="119" spans="1:11" ht="12.75">
      <c r="A119" s="226" t="s">
        <v>9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/>
      <c r="K119" s="8"/>
    </row>
    <row r="120" spans="1:11" ht="12.75">
      <c r="A120" s="229" t="s">
        <v>311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">
      <selection activeCell="M60" sqref="M60"/>
    </sheetView>
  </sheetViews>
  <sheetFormatPr defaultColWidth="9.140625" defaultRowHeight="12.75"/>
  <cols>
    <col min="1" max="6" width="9.140625" style="52" customWidth="1"/>
    <col min="7" max="7" width="8.57421875" style="52" customWidth="1"/>
    <col min="8" max="9" width="9.140625" style="52" customWidth="1"/>
    <col min="10" max="10" width="9.8515625" style="52" customWidth="1"/>
    <col min="11" max="11" width="10.421875" style="52" customWidth="1"/>
    <col min="12" max="12" width="11.140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6" t="s">
        <v>154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50" t="s">
        <v>342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3" t="s">
        <v>339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3.25">
      <c r="A4" s="242" t="s">
        <v>59</v>
      </c>
      <c r="B4" s="242"/>
      <c r="C4" s="242"/>
      <c r="D4" s="242"/>
      <c r="E4" s="242"/>
      <c r="F4" s="242"/>
      <c r="G4" s="242"/>
      <c r="H4" s="242"/>
      <c r="I4" s="57" t="s">
        <v>279</v>
      </c>
      <c r="J4" s="241" t="s">
        <v>318</v>
      </c>
      <c r="K4" s="241"/>
      <c r="L4" s="241" t="s">
        <v>319</v>
      </c>
      <c r="M4" s="241"/>
    </row>
    <row r="5" spans="1:13" ht="22.5">
      <c r="A5" s="242"/>
      <c r="B5" s="242"/>
      <c r="C5" s="242"/>
      <c r="D5" s="242"/>
      <c r="E5" s="242"/>
      <c r="F5" s="242"/>
      <c r="G5" s="242"/>
      <c r="H5" s="242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1">
        <v>1</v>
      </c>
      <c r="B6" s="241"/>
      <c r="C6" s="241"/>
      <c r="D6" s="241"/>
      <c r="E6" s="241"/>
      <c r="F6" s="241"/>
      <c r="G6" s="241"/>
      <c r="H6" s="241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8" t="s">
        <v>26</v>
      </c>
      <c r="B7" s="209"/>
      <c r="C7" s="209"/>
      <c r="D7" s="209"/>
      <c r="E7" s="209"/>
      <c r="F7" s="209"/>
      <c r="G7" s="209"/>
      <c r="H7" s="210"/>
      <c r="I7" s="3">
        <v>111</v>
      </c>
      <c r="J7" s="125">
        <f>SUM(J8:J9)</f>
        <v>394520947</v>
      </c>
      <c r="K7" s="125">
        <f>SUM(K8:K9)</f>
        <v>176968139</v>
      </c>
      <c r="L7" s="125">
        <f>SUM(L8:L9)</f>
        <v>226037039</v>
      </c>
      <c r="M7" s="125">
        <f>SUM(M8:M9)</f>
        <v>134053607</v>
      </c>
    </row>
    <row r="8" spans="1:13" ht="12.75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376237014</v>
      </c>
      <c r="K8" s="7">
        <v>160256870</v>
      </c>
      <c r="L8" s="7">
        <v>221964938</v>
      </c>
      <c r="M8" s="7">
        <v>133597933</v>
      </c>
    </row>
    <row r="9" spans="1:13" ht="12.75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18283933</v>
      </c>
      <c r="K9" s="7">
        <v>16711269</v>
      </c>
      <c r="L9" s="7">
        <v>4072101</v>
      </c>
      <c r="M9" s="7">
        <v>455674</v>
      </c>
    </row>
    <row r="10" spans="1:13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126">
        <f>J11+J12+J16+J20+J21+J22+J25+J26</f>
        <v>337285515</v>
      </c>
      <c r="K10" s="126">
        <f>K11+K12+K16+K20+K21+K22+K25+K26</f>
        <v>155920219</v>
      </c>
      <c r="L10" s="126">
        <f>L11+L12+L16+L20+L21+L22+L25+L26</f>
        <v>208456156</v>
      </c>
      <c r="M10" s="126">
        <f>M11+M12+M16+M20+M21+M22+M25+M26</f>
        <v>121276686</v>
      </c>
    </row>
    <row r="11" spans="1:13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129">
        <v>-5425091</v>
      </c>
      <c r="K11" s="129">
        <v>-112711488</v>
      </c>
      <c r="L11" s="129">
        <v>-29681895</v>
      </c>
      <c r="M11" s="129">
        <v>21030167</v>
      </c>
    </row>
    <row r="12" spans="1:13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126">
        <f>SUM(J13:J15)</f>
        <v>288342352</v>
      </c>
      <c r="K12" s="126">
        <f>SUM(K13:K15)</f>
        <v>232434075</v>
      </c>
      <c r="L12" s="126">
        <f>SUM(L13:L15)</f>
        <v>194614549</v>
      </c>
      <c r="M12" s="126">
        <f>SUM(M13:M15)</f>
        <v>76644507</v>
      </c>
    </row>
    <row r="13" spans="1:13" ht="12.75">
      <c r="A13" s="214" t="s">
        <v>146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209510600</v>
      </c>
      <c r="K13" s="7">
        <v>203299825</v>
      </c>
      <c r="L13" s="7">
        <v>88532986</v>
      </c>
      <c r="M13" s="7">
        <v>13007872</v>
      </c>
    </row>
    <row r="14" spans="1:13" ht="12.75">
      <c r="A14" s="214" t="s">
        <v>147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59340708</v>
      </c>
      <c r="K14" s="7">
        <v>20049659</v>
      </c>
      <c r="L14" s="7">
        <v>87771857</v>
      </c>
      <c r="M14" s="7">
        <v>51972642</v>
      </c>
    </row>
    <row r="15" spans="1:13" ht="12.75">
      <c r="A15" s="214" t="s">
        <v>61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19491044</v>
      </c>
      <c r="K15" s="7">
        <v>9084591</v>
      </c>
      <c r="L15" s="7">
        <v>18309706</v>
      </c>
      <c r="M15" s="7">
        <v>11663993</v>
      </c>
    </row>
    <row r="16" spans="1:13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126">
        <f>SUM(J17:J19)</f>
        <v>15372207</v>
      </c>
      <c r="K16" s="126">
        <f>SUM(K17:K19)</f>
        <v>8712912</v>
      </c>
      <c r="L16" s="126">
        <f>SUM(L17:L19)</f>
        <v>15753689</v>
      </c>
      <c r="M16" s="126">
        <f>SUM(M17:M19)</f>
        <v>8456323</v>
      </c>
    </row>
    <row r="17" spans="1:13" ht="12.75">
      <c r="A17" s="214" t="s">
        <v>62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9245582</v>
      </c>
      <c r="K17" s="7">
        <v>5214095</v>
      </c>
      <c r="L17" s="7">
        <v>9387408</v>
      </c>
      <c r="M17" s="7">
        <v>4967327</v>
      </c>
    </row>
    <row r="18" spans="1:13" ht="12.75">
      <c r="A18" s="214" t="s">
        <v>63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3965939</v>
      </c>
      <c r="K18" s="7">
        <v>2309717</v>
      </c>
      <c r="L18" s="7">
        <v>4289419</v>
      </c>
      <c r="M18" s="7">
        <v>2373998</v>
      </c>
    </row>
    <row r="19" spans="1:13" ht="12.75">
      <c r="A19" s="214" t="s">
        <v>64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2160686</v>
      </c>
      <c r="K19" s="7">
        <v>1189100</v>
      </c>
      <c r="L19" s="7">
        <v>2076862</v>
      </c>
      <c r="M19" s="7">
        <v>1114998</v>
      </c>
    </row>
    <row r="20" spans="1:13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129">
        <v>18459870</v>
      </c>
      <c r="K20" s="129">
        <v>9599191</v>
      </c>
      <c r="L20" s="129">
        <v>18321900</v>
      </c>
      <c r="M20" s="129">
        <v>9117186</v>
      </c>
    </row>
    <row r="21" spans="1:13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129">
        <v>4409349</v>
      </c>
      <c r="K21" s="129">
        <v>3179582</v>
      </c>
      <c r="L21" s="129">
        <v>6601472</v>
      </c>
      <c r="M21" s="129">
        <v>4931208</v>
      </c>
    </row>
    <row r="22" spans="1:13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126">
        <f>SUM(J23:J24)</f>
        <v>0</v>
      </c>
      <c r="K22" s="126">
        <f>SUM(K23:K24)</f>
        <v>0</v>
      </c>
      <c r="L22" s="126">
        <f>SUM(L23:L24)</f>
        <v>0</v>
      </c>
      <c r="M22" s="126">
        <f>SUM(M23:M24)</f>
        <v>0</v>
      </c>
    </row>
    <row r="23" spans="1:13" ht="12.75">
      <c r="A23" s="214" t="s">
        <v>137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/>
      <c r="K23" s="7"/>
      <c r="L23" s="7"/>
      <c r="M23" s="7"/>
    </row>
    <row r="24" spans="1:13" ht="12.75">
      <c r="A24" s="214" t="s">
        <v>138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/>
      <c r="K24" s="7"/>
      <c r="L24" s="7"/>
      <c r="M24" s="7"/>
    </row>
    <row r="25" spans="1:13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/>
      <c r="K25" s="7"/>
      <c r="L25" s="7"/>
      <c r="M25" s="7"/>
    </row>
    <row r="26" spans="1:13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129">
        <v>16126828</v>
      </c>
      <c r="K26" s="129">
        <v>14705947</v>
      </c>
      <c r="L26" s="129">
        <v>2846441</v>
      </c>
      <c r="M26" s="129">
        <v>1097295</v>
      </c>
    </row>
    <row r="27" spans="1:13" ht="12.75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126">
        <f>SUM(J28:J32)</f>
        <v>4397141</v>
      </c>
      <c r="K27" s="126">
        <f>SUM(K28:K32)</f>
        <v>1389495</v>
      </c>
      <c r="L27" s="126">
        <f>SUM(L28:L32)</f>
        <v>10848717</v>
      </c>
      <c r="M27" s="126">
        <f>SUM(M28:M32)</f>
        <v>9751620</v>
      </c>
    </row>
    <row r="28" spans="1:13" ht="12.75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>
        <v>142480</v>
      </c>
      <c r="K28" s="7">
        <v>99542</v>
      </c>
      <c r="L28" s="7">
        <v>818652</v>
      </c>
      <c r="M28" s="7">
        <v>614926</v>
      </c>
    </row>
    <row r="29" spans="1:13" ht="12.75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4217723</v>
      </c>
      <c r="K29" s="7">
        <v>1253015</v>
      </c>
      <c r="L29" s="7">
        <v>9630565</v>
      </c>
      <c r="M29" s="7">
        <v>8737194</v>
      </c>
    </row>
    <row r="30" spans="1:13" ht="12.75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/>
      <c r="K30" s="7"/>
      <c r="L30" s="7"/>
      <c r="M30" s="7"/>
    </row>
    <row r="31" spans="1:13" ht="12.75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/>
      <c r="K31" s="7"/>
      <c r="L31" s="7">
        <v>399500</v>
      </c>
      <c r="M31" s="7">
        <v>399500</v>
      </c>
    </row>
    <row r="32" spans="1:13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>
        <v>36938</v>
      </c>
      <c r="K32" s="7">
        <v>36938</v>
      </c>
      <c r="L32" s="7"/>
      <c r="M32" s="7"/>
    </row>
    <row r="33" spans="1:13" ht="12.75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126">
        <f>SUM(J34:J37)</f>
        <v>15417067</v>
      </c>
      <c r="K33" s="126">
        <f>SUM(K34:K37)</f>
        <v>11468787</v>
      </c>
      <c r="L33" s="126">
        <f>SUM(L34:L37)</f>
        <v>6656721</v>
      </c>
      <c r="M33" s="126">
        <f>SUM(M34:M37)</f>
        <v>2681434</v>
      </c>
    </row>
    <row r="34" spans="1:13" ht="12.75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>
        <v>260164</v>
      </c>
      <c r="K34" s="7">
        <v>260164</v>
      </c>
      <c r="L34" s="7">
        <v>1848</v>
      </c>
      <c r="M34" s="7">
        <v>231</v>
      </c>
    </row>
    <row r="35" spans="1:13" ht="12.75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14797764</v>
      </c>
      <c r="K35" s="7">
        <v>11024615</v>
      </c>
      <c r="L35" s="7">
        <v>6654873</v>
      </c>
      <c r="M35" s="7">
        <v>2726703</v>
      </c>
    </row>
    <row r="36" spans="1:13" ht="12.75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/>
      <c r="K36" s="7"/>
      <c r="L36" s="7"/>
      <c r="M36" s="7">
        <v>-45500</v>
      </c>
    </row>
    <row r="37" spans="1:13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>
        <v>359139</v>
      </c>
      <c r="K37" s="7">
        <v>184008</v>
      </c>
      <c r="L37" s="7"/>
      <c r="M37" s="7"/>
    </row>
    <row r="38" spans="1:13" ht="12.75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</row>
    <row r="39" spans="1:13" ht="12.75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</row>
    <row r="40" spans="1:13" ht="12.75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/>
      <c r="K40" s="7"/>
      <c r="L40" s="7"/>
      <c r="M40" s="7"/>
    </row>
    <row r="41" spans="1:13" ht="12.75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/>
      <c r="K41" s="7"/>
      <c r="L41" s="7"/>
      <c r="M41" s="7"/>
    </row>
    <row r="42" spans="1:13" ht="12.75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126">
        <f>J7+J27+J38+J40</f>
        <v>398918088</v>
      </c>
      <c r="K42" s="126">
        <f>K7+K27+K38+K40</f>
        <v>178357634</v>
      </c>
      <c r="L42" s="126">
        <f>L7+L27+L38+L40</f>
        <v>236885756</v>
      </c>
      <c r="M42" s="126">
        <f>M7+M27+M38+M40</f>
        <v>143805227</v>
      </c>
    </row>
    <row r="43" spans="1:13" ht="12.75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126">
        <f>J10+J33+J39+J41</f>
        <v>352702582</v>
      </c>
      <c r="K43" s="126">
        <f>K10+K33+K39+K41</f>
        <v>167389006</v>
      </c>
      <c r="L43" s="126">
        <f>L10+L33+L39+L41</f>
        <v>215112877</v>
      </c>
      <c r="M43" s="126">
        <f>M10+M33+M39+M41</f>
        <v>123958120</v>
      </c>
    </row>
    <row r="44" spans="1:13" ht="12.75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126">
        <f>J42-J43</f>
        <v>46215506</v>
      </c>
      <c r="K44" s="126">
        <f>K42-K43</f>
        <v>10968628</v>
      </c>
      <c r="L44" s="126">
        <f>L42-L43</f>
        <v>21772879</v>
      </c>
      <c r="M44" s="126">
        <f>M42-M43</f>
        <v>19847107</v>
      </c>
    </row>
    <row r="45" spans="1:13" ht="12.75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3">
        <f>IF(J42&gt;J43,J42-J43,0)</f>
        <v>46215506</v>
      </c>
      <c r="K45" s="53">
        <f>IF(K42&gt;K43,K42-K43,0)</f>
        <v>10968628</v>
      </c>
      <c r="L45" s="53">
        <f>IF(L42&gt;L43,L42-L43,0)</f>
        <v>21772879</v>
      </c>
      <c r="M45" s="53">
        <f>IF(M42&gt;M43,M42-M43,0)</f>
        <v>19847107</v>
      </c>
    </row>
    <row r="46" spans="1:13" ht="12.75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/>
      <c r="K47" s="7"/>
      <c r="L47" s="7"/>
      <c r="M47" s="7"/>
    </row>
    <row r="48" spans="1:13" ht="12.75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126">
        <f>J44-J47</f>
        <v>46215506</v>
      </c>
      <c r="K48" s="126">
        <f>K44-K47</f>
        <v>10968628</v>
      </c>
      <c r="L48" s="126">
        <f>L44-L47</f>
        <v>21772879</v>
      </c>
      <c r="M48" s="126">
        <f>M44-M47</f>
        <v>19847107</v>
      </c>
    </row>
    <row r="49" spans="1:13" ht="12.75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3">
        <f>IF(J48&gt;0,J48,0)</f>
        <v>46215506</v>
      </c>
      <c r="K49" s="53">
        <f>IF(K48&gt;0,K48,0)</f>
        <v>10968628</v>
      </c>
      <c r="L49" s="53">
        <f>IF(L48&gt;0,L48,0)</f>
        <v>21772879</v>
      </c>
      <c r="M49" s="53">
        <f>IF(M48&gt;0,M48,0)</f>
        <v>19847107</v>
      </c>
    </row>
    <row r="50" spans="1:13" ht="12.75">
      <c r="A50" s="244" t="s">
        <v>220</v>
      </c>
      <c r="B50" s="245"/>
      <c r="C50" s="245"/>
      <c r="D50" s="245"/>
      <c r="E50" s="245"/>
      <c r="F50" s="245"/>
      <c r="G50" s="245"/>
      <c r="H50" s="246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20" t="s">
        <v>312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</row>
    <row r="52" spans="1:13" ht="12.75" customHeight="1">
      <c r="A52" s="208" t="s">
        <v>187</v>
      </c>
      <c r="B52" s="209"/>
      <c r="C52" s="209"/>
      <c r="D52" s="209"/>
      <c r="E52" s="209"/>
      <c r="F52" s="209"/>
      <c r="G52" s="209"/>
      <c r="H52" s="209"/>
      <c r="I52" s="54"/>
      <c r="J52" s="54"/>
      <c r="K52" s="54"/>
      <c r="L52" s="54"/>
      <c r="M52" s="133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20" t="s">
        <v>189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</row>
    <row r="56" spans="1:13" ht="12.75">
      <c r="A56" s="208" t="s">
        <v>204</v>
      </c>
      <c r="B56" s="209"/>
      <c r="C56" s="209"/>
      <c r="D56" s="209"/>
      <c r="E56" s="209"/>
      <c r="F56" s="209"/>
      <c r="G56" s="209"/>
      <c r="H56" s="210"/>
      <c r="I56" s="9">
        <v>157</v>
      </c>
      <c r="J56" s="127">
        <f>J48</f>
        <v>46215506</v>
      </c>
      <c r="K56" s="127">
        <f>K48</f>
        <v>10968628</v>
      </c>
      <c r="L56" s="127">
        <f>L48</f>
        <v>21772879</v>
      </c>
      <c r="M56" s="127">
        <f>M48</f>
        <v>19847107</v>
      </c>
    </row>
    <row r="57" spans="1:13" ht="12.75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126">
        <f>SUM(J58:J64)</f>
        <v>1251999</v>
      </c>
      <c r="K57" s="126">
        <f>SUM(K58:K64)</f>
        <v>496849</v>
      </c>
      <c r="L57" s="126">
        <f>SUM(L58:L64)</f>
        <v>1251999</v>
      </c>
      <c r="M57" s="126">
        <f>SUM(M58:M64)</f>
        <v>626000</v>
      </c>
    </row>
    <row r="58" spans="1:13" ht="12.75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12.75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>
        <v>1251999</v>
      </c>
      <c r="K59" s="7">
        <v>496849</v>
      </c>
      <c r="L59" s="7">
        <v>1251999</v>
      </c>
      <c r="M59" s="7">
        <v>626000</v>
      </c>
    </row>
    <row r="60" spans="1:13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 ht="12.75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126">
        <f>J57-J65</f>
        <v>1251999</v>
      </c>
      <c r="K66" s="126">
        <f>K57-K65</f>
        <v>496849</v>
      </c>
      <c r="L66" s="126">
        <f>L57-L65</f>
        <v>1251999</v>
      </c>
      <c r="M66" s="126">
        <f>M57-M65</f>
        <v>626000</v>
      </c>
    </row>
    <row r="67" spans="1:13" ht="12.75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128">
        <f>J56+J66</f>
        <v>47467505</v>
      </c>
      <c r="K67" s="128">
        <f>K56+K66</f>
        <v>11465477</v>
      </c>
      <c r="L67" s="128">
        <f>L56+L66</f>
        <v>23024878</v>
      </c>
      <c r="M67" s="128">
        <f>M56+M66</f>
        <v>20473107</v>
      </c>
    </row>
    <row r="68" spans="1:13" ht="12.75" customHeight="1">
      <c r="A68" s="254" t="s">
        <v>313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188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51" t="s">
        <v>235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110" zoomScaleSheetLayoutView="110" zoomScalePageLayoutView="0" workbookViewId="0" topLeftCell="A23">
      <selection activeCell="K62" sqref="K62"/>
    </sheetView>
  </sheetViews>
  <sheetFormatPr defaultColWidth="9.140625" defaultRowHeight="12.75"/>
  <cols>
    <col min="1" max="1" width="9.140625" style="52" customWidth="1"/>
    <col min="2" max="2" width="8.7109375" style="52" customWidth="1"/>
    <col min="3" max="4" width="9.140625" style="52" customWidth="1"/>
    <col min="5" max="5" width="8.57421875" style="52" customWidth="1"/>
    <col min="6" max="7" width="9.140625" style="52" customWidth="1"/>
    <col min="8" max="8" width="8.28125" style="52" customWidth="1"/>
    <col min="9" max="9" width="9.140625" style="52" customWidth="1"/>
    <col min="10" max="10" width="9.8515625" style="52" bestFit="1" customWidth="1"/>
    <col min="11" max="11" width="9.7109375" style="52" customWidth="1"/>
    <col min="12" max="12" width="9.28125" style="52" bestFit="1" customWidth="1"/>
    <col min="13" max="16384" width="9.140625" style="52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339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4" t="s">
        <v>279</v>
      </c>
      <c r="J4" s="65" t="s">
        <v>318</v>
      </c>
      <c r="K4" s="65" t="s">
        <v>319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6">
        <v>2</v>
      </c>
      <c r="J5" s="67" t="s">
        <v>283</v>
      </c>
      <c r="K5" s="67" t="s">
        <v>284</v>
      </c>
    </row>
    <row r="6" spans="1:11" ht="12.75">
      <c r="A6" s="220" t="s">
        <v>156</v>
      </c>
      <c r="B6" s="236"/>
      <c r="C6" s="236"/>
      <c r="D6" s="236"/>
      <c r="E6" s="236"/>
      <c r="F6" s="236"/>
      <c r="G6" s="236"/>
      <c r="H6" s="236"/>
      <c r="I6" s="265"/>
      <c r="J6" s="265"/>
      <c r="K6" s="266"/>
    </row>
    <row r="7" spans="1:11" ht="12.75">
      <c r="A7" s="214" t="s">
        <v>40</v>
      </c>
      <c r="B7" s="215"/>
      <c r="C7" s="215"/>
      <c r="D7" s="215"/>
      <c r="E7" s="215"/>
      <c r="F7" s="215"/>
      <c r="G7" s="215"/>
      <c r="H7" s="215"/>
      <c r="I7" s="1">
        <v>1</v>
      </c>
      <c r="J7" s="5">
        <v>46215506</v>
      </c>
      <c r="K7" s="7">
        <v>21772879</v>
      </c>
    </row>
    <row r="8" spans="1:11" ht="12.75">
      <c r="A8" s="214" t="s">
        <v>41</v>
      </c>
      <c r="B8" s="215"/>
      <c r="C8" s="215"/>
      <c r="D8" s="215"/>
      <c r="E8" s="215"/>
      <c r="F8" s="215"/>
      <c r="G8" s="215"/>
      <c r="H8" s="215"/>
      <c r="I8" s="1">
        <v>2</v>
      </c>
      <c r="J8" s="5">
        <v>18459870</v>
      </c>
      <c r="K8" s="7">
        <v>18321900</v>
      </c>
    </row>
    <row r="9" spans="1:11" ht="12.75">
      <c r="A9" s="214" t="s">
        <v>42</v>
      </c>
      <c r="B9" s="215"/>
      <c r="C9" s="215"/>
      <c r="D9" s="215"/>
      <c r="E9" s="215"/>
      <c r="F9" s="215"/>
      <c r="G9" s="215"/>
      <c r="H9" s="215"/>
      <c r="I9" s="1">
        <v>3</v>
      </c>
      <c r="J9" s="5">
        <v>31038276</v>
      </c>
      <c r="K9" s="7">
        <v>9113655</v>
      </c>
    </row>
    <row r="10" spans="1:11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1">
        <v>6</v>
      </c>
      <c r="J12" s="5">
        <v>559670</v>
      </c>
      <c r="K12" s="7">
        <v>6044024</v>
      </c>
    </row>
    <row r="13" spans="1:11" ht="12.75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131">
        <f>SUM(J7:J12)</f>
        <v>96273322</v>
      </c>
      <c r="K13" s="126">
        <f>SUM(K7:K12)</f>
        <v>55252458</v>
      </c>
    </row>
    <row r="14" spans="1:11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1">
        <v>9</v>
      </c>
      <c r="J15" s="5">
        <v>68438449</v>
      </c>
      <c r="K15" s="7">
        <v>18361294</v>
      </c>
    </row>
    <row r="16" spans="1:11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>
        <v>24405373</v>
      </c>
      <c r="K16" s="7">
        <v>26813709</v>
      </c>
    </row>
    <row r="17" spans="1:11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>
        <v>5872348</v>
      </c>
      <c r="K17" s="7">
        <v>7455367</v>
      </c>
    </row>
    <row r="18" spans="1:11" ht="12.75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131">
        <f>SUM(J14:J17)</f>
        <v>98716170</v>
      </c>
      <c r="K18" s="126">
        <f>SUM(K14:K17)</f>
        <v>52630370</v>
      </c>
    </row>
    <row r="19" spans="1:11" ht="12.75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131">
        <f>IF(J13&gt;J18,J13-J18,0)</f>
        <v>0</v>
      </c>
      <c r="K19" s="126">
        <f>IF(K13&gt;K18,K13-K18,0)</f>
        <v>2622088</v>
      </c>
    </row>
    <row r="20" spans="1:11" ht="12.75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131">
        <f>IF(J18&gt;J13,J18-J13,0)</f>
        <v>2442848</v>
      </c>
      <c r="K20" s="126">
        <f>IF(K18&gt;K13,K18-K13,0)</f>
        <v>0</v>
      </c>
    </row>
    <row r="21" spans="1:11" ht="12.75">
      <c r="A21" s="220" t="s">
        <v>159</v>
      </c>
      <c r="B21" s="236"/>
      <c r="C21" s="236"/>
      <c r="D21" s="236"/>
      <c r="E21" s="236"/>
      <c r="F21" s="236"/>
      <c r="G21" s="236"/>
      <c r="H21" s="236"/>
      <c r="I21" s="265"/>
      <c r="J21" s="265"/>
      <c r="K21" s="266"/>
    </row>
    <row r="22" spans="1:11" ht="12.75">
      <c r="A22" s="214" t="s">
        <v>178</v>
      </c>
      <c r="B22" s="215"/>
      <c r="C22" s="215"/>
      <c r="D22" s="215"/>
      <c r="E22" s="215"/>
      <c r="F22" s="215"/>
      <c r="G22" s="215"/>
      <c r="H22" s="215"/>
      <c r="I22" s="1">
        <v>15</v>
      </c>
      <c r="J22" s="5">
        <v>12225717</v>
      </c>
      <c r="K22" s="7"/>
    </row>
    <row r="23" spans="1:11" ht="12.75">
      <c r="A23" s="214" t="s">
        <v>179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180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>
        <v>1058750</v>
      </c>
      <c r="K24" s="7">
        <v>458845</v>
      </c>
    </row>
    <row r="25" spans="1:11" ht="12.75">
      <c r="A25" s="214" t="s">
        <v>181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>
        <v>23579</v>
      </c>
      <c r="K25" s="7"/>
    </row>
    <row r="26" spans="1:11" ht="12.75">
      <c r="A26" s="214" t="s">
        <v>182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>
        <v>10380355</v>
      </c>
      <c r="K26" s="7">
        <v>14964828</v>
      </c>
    </row>
    <row r="27" spans="1:11" ht="12.75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131">
        <f>SUM(J22:J26)</f>
        <v>23688401</v>
      </c>
      <c r="K27" s="126">
        <f>SUM(K22:K26)</f>
        <v>15423673</v>
      </c>
    </row>
    <row r="28" spans="1:11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1">
        <v>21</v>
      </c>
      <c r="J28" s="5">
        <v>8889827</v>
      </c>
      <c r="K28" s="7">
        <v>1598751</v>
      </c>
    </row>
    <row r="29" spans="1:11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>
        <v>97699096</v>
      </c>
      <c r="K30" s="7">
        <v>120053216</v>
      </c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131">
        <f>SUM(J28:J30)</f>
        <v>106588923</v>
      </c>
      <c r="K31" s="126">
        <f>SUM(K28:K30)</f>
        <v>121651967</v>
      </c>
    </row>
    <row r="32" spans="1:11" ht="12.75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131">
        <f>IF(J27&gt;J31,J27-J31,0)</f>
        <v>0</v>
      </c>
      <c r="K32" s="126">
        <f>IF(K27&gt;K31,K27-K31,0)</f>
        <v>0</v>
      </c>
    </row>
    <row r="33" spans="1:11" ht="12.75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131">
        <f>IF(J31&gt;J27,J31-J27,0)</f>
        <v>82900522</v>
      </c>
      <c r="K33" s="126">
        <f>IF(K31&gt;K27,K31-K27,0)</f>
        <v>106228294</v>
      </c>
    </row>
    <row r="34" spans="1:11" ht="12.75">
      <c r="A34" s="220" t="s">
        <v>160</v>
      </c>
      <c r="B34" s="236"/>
      <c r="C34" s="236"/>
      <c r="D34" s="236"/>
      <c r="E34" s="236"/>
      <c r="F34" s="236"/>
      <c r="G34" s="236"/>
      <c r="H34" s="236"/>
      <c r="I34" s="265"/>
      <c r="J34" s="265"/>
      <c r="K34" s="266"/>
    </row>
    <row r="35" spans="1:11" ht="12.75">
      <c r="A35" s="214" t="s">
        <v>174</v>
      </c>
      <c r="B35" s="215"/>
      <c r="C35" s="215"/>
      <c r="D35" s="215"/>
      <c r="E35" s="215"/>
      <c r="F35" s="215"/>
      <c r="G35" s="215"/>
      <c r="H35" s="215"/>
      <c r="I35" s="1">
        <v>27</v>
      </c>
      <c r="J35" s="5"/>
      <c r="K35" s="7"/>
    </row>
    <row r="36" spans="1:11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>
        <v>157888703</v>
      </c>
      <c r="K36" s="7">
        <v>302028479</v>
      </c>
    </row>
    <row r="37" spans="1:11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>
        <v>70276800</v>
      </c>
      <c r="K37" s="7">
        <v>91500000</v>
      </c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126">
        <f>SUM(J35:J37)</f>
        <v>228165503</v>
      </c>
      <c r="K38" s="126">
        <f>SUM(K35:K37)</f>
        <v>393528479</v>
      </c>
    </row>
    <row r="39" spans="1:11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1">
        <v>31</v>
      </c>
      <c r="J39" s="5">
        <v>151210005</v>
      </c>
      <c r="K39" s="7">
        <v>168466440</v>
      </c>
    </row>
    <row r="40" spans="1:11" ht="12.75">
      <c r="A40" s="214" t="s">
        <v>32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33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>
        <v>3508691</v>
      </c>
      <c r="K41" s="7">
        <v>3527468</v>
      </c>
    </row>
    <row r="42" spans="1:11" ht="12.75">
      <c r="A42" s="214" t="s">
        <v>34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35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>
        <v>150499</v>
      </c>
      <c r="K43" s="7">
        <v>109310400</v>
      </c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131">
        <f>SUM(J39:J43)</f>
        <v>154869195</v>
      </c>
      <c r="K44" s="126">
        <f>SUM(K39:K43)</f>
        <v>281304308</v>
      </c>
    </row>
    <row r="45" spans="1:11" ht="12.75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131">
        <f>IF(J38&gt;J44,J38-J44,0)</f>
        <v>73296308</v>
      </c>
      <c r="K45" s="126">
        <f>IF(K38&gt;K44,K38-K44,0)</f>
        <v>112224171</v>
      </c>
    </row>
    <row r="46" spans="1:11" ht="12.75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131">
        <f>IF(J44&gt;J38,J44-J38,0)</f>
        <v>0</v>
      </c>
      <c r="K46" s="126">
        <f>IF(K44&gt;K38,K44-K38,0)</f>
        <v>0</v>
      </c>
    </row>
    <row r="47" spans="1:11" ht="12.75">
      <c r="A47" s="214" t="s">
        <v>70</v>
      </c>
      <c r="B47" s="215"/>
      <c r="C47" s="215"/>
      <c r="D47" s="215"/>
      <c r="E47" s="215"/>
      <c r="F47" s="215"/>
      <c r="G47" s="215"/>
      <c r="H47" s="215"/>
      <c r="I47" s="1">
        <v>39</v>
      </c>
      <c r="J47" s="62">
        <f>IF(J19-J20+J32-J33+J45-J46&gt;0,J19-J20+J32-J33+J45-J46,0)</f>
        <v>0</v>
      </c>
      <c r="K47" s="53">
        <f>IF(K19-K20+K32-K33+K45-K46&gt;0,K19-K20+K32-K33+K45-K46,0)</f>
        <v>8617965</v>
      </c>
    </row>
    <row r="48" spans="1:11" ht="12.75">
      <c r="A48" s="214" t="s">
        <v>71</v>
      </c>
      <c r="B48" s="215"/>
      <c r="C48" s="215"/>
      <c r="D48" s="215"/>
      <c r="E48" s="215"/>
      <c r="F48" s="215"/>
      <c r="G48" s="215"/>
      <c r="H48" s="215"/>
      <c r="I48" s="1">
        <v>40</v>
      </c>
      <c r="J48" s="62">
        <f>IF(J20-J19+J33-J32+J46-J45&gt;0,J20-J19+J33-J32+J46-J45,0)</f>
        <v>12047062</v>
      </c>
      <c r="K48" s="53">
        <f>IF(K20-K19+K33-K32+K46-K45&gt;0,K20-K19+K33-K32+K46-K45,0)</f>
        <v>0</v>
      </c>
    </row>
    <row r="49" spans="1:11" ht="12.75">
      <c r="A49" s="214" t="s">
        <v>161</v>
      </c>
      <c r="B49" s="215"/>
      <c r="C49" s="215"/>
      <c r="D49" s="215"/>
      <c r="E49" s="215"/>
      <c r="F49" s="215"/>
      <c r="G49" s="215"/>
      <c r="H49" s="215"/>
      <c r="I49" s="1">
        <v>41</v>
      </c>
      <c r="J49" s="5">
        <v>26673768</v>
      </c>
      <c r="K49" s="7">
        <v>4468679</v>
      </c>
    </row>
    <row r="50" spans="1:11" ht="12.75">
      <c r="A50" s="214" t="s">
        <v>175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>
        <f>K47</f>
        <v>8617965</v>
      </c>
    </row>
    <row r="51" spans="1:11" ht="12.75">
      <c r="A51" s="214" t="s">
        <v>176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>
        <f>J48</f>
        <v>12047062</v>
      </c>
      <c r="K51" s="7">
        <f>K48</f>
        <v>0</v>
      </c>
    </row>
    <row r="52" spans="1:11" ht="12.75">
      <c r="A52" s="226" t="s">
        <v>177</v>
      </c>
      <c r="B52" s="227"/>
      <c r="C52" s="227"/>
      <c r="D52" s="227"/>
      <c r="E52" s="227"/>
      <c r="F52" s="227"/>
      <c r="G52" s="227"/>
      <c r="H52" s="227"/>
      <c r="I52" s="4">
        <v>44</v>
      </c>
      <c r="J52" s="63">
        <f>J49+J50-J51</f>
        <v>14626706</v>
      </c>
      <c r="K52" s="60">
        <f>K49+K50-K51</f>
        <v>13086644</v>
      </c>
    </row>
    <row r="53" ht="12.75">
      <c r="K53" s="132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4" t="s">
        <v>279</v>
      </c>
      <c r="J4" s="65" t="s">
        <v>318</v>
      </c>
      <c r="K4" s="65" t="s">
        <v>319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0">
        <v>2</v>
      </c>
      <c r="J5" s="71" t="s">
        <v>283</v>
      </c>
      <c r="K5" s="71" t="s">
        <v>284</v>
      </c>
    </row>
    <row r="6" spans="1:11" ht="12.75">
      <c r="A6" s="220" t="s">
        <v>156</v>
      </c>
      <c r="B6" s="236"/>
      <c r="C6" s="236"/>
      <c r="D6" s="236"/>
      <c r="E6" s="236"/>
      <c r="F6" s="236"/>
      <c r="G6" s="236"/>
      <c r="H6" s="236"/>
      <c r="I6" s="265"/>
      <c r="J6" s="265"/>
      <c r="K6" s="266"/>
    </row>
    <row r="7" spans="1:11" ht="12.75">
      <c r="A7" s="214" t="s">
        <v>199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2">
        <f>SUM(J7:J11)</f>
        <v>0</v>
      </c>
      <c r="K12" s="53">
        <f>SUM(K7:K11)</f>
        <v>0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2">
        <f>SUM(J13:J18)</f>
        <v>0</v>
      </c>
      <c r="K19" s="53">
        <f>SUM(K13:K18)</f>
        <v>0</v>
      </c>
    </row>
    <row r="20" spans="1:11" ht="12.75">
      <c r="A20" s="211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 ht="12.75">
      <c r="A22" s="220" t="s">
        <v>159</v>
      </c>
      <c r="B22" s="236"/>
      <c r="C22" s="236"/>
      <c r="D22" s="236"/>
      <c r="E22" s="236"/>
      <c r="F22" s="236"/>
      <c r="G22" s="236"/>
      <c r="H22" s="236"/>
      <c r="I22" s="265"/>
      <c r="J22" s="265"/>
      <c r="K22" s="266"/>
    </row>
    <row r="23" spans="1:11" ht="12.75">
      <c r="A23" s="214" t="s">
        <v>165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166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320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321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2">
        <f>SUM(J23:J27)</f>
        <v>0</v>
      </c>
      <c r="K28" s="53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2">
        <f>SUM(J29:J31)</f>
        <v>0</v>
      </c>
      <c r="K32" s="53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 ht="12.75">
      <c r="A35" s="220" t="s">
        <v>160</v>
      </c>
      <c r="B35" s="236"/>
      <c r="C35" s="236"/>
      <c r="D35" s="236"/>
      <c r="E35" s="236"/>
      <c r="F35" s="236"/>
      <c r="G35" s="236"/>
      <c r="H35" s="236"/>
      <c r="I35" s="265">
        <v>0</v>
      </c>
      <c r="J35" s="265"/>
      <c r="K35" s="266"/>
    </row>
    <row r="36" spans="1:11" ht="12.75">
      <c r="A36" s="214" t="s">
        <v>174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2">
        <f>SUM(J36:J38)</f>
        <v>0</v>
      </c>
      <c r="K39" s="53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2">
        <f>SUM(J40:J44)</f>
        <v>0</v>
      </c>
      <c r="K45" s="53">
        <f>SUM(K40:K44)</f>
        <v>0</v>
      </c>
    </row>
    <row r="46" spans="1:11" ht="12.75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 ht="12.75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2" width="8.140625" style="74" customWidth="1"/>
    <col min="3" max="3" width="7.8515625" style="74" customWidth="1"/>
    <col min="4" max="8" width="8.00390625" style="74" customWidth="1"/>
    <col min="9" max="9" width="7.7109375" style="74" customWidth="1"/>
    <col min="10" max="11" width="9.28125" style="74" customWidth="1"/>
    <col min="12" max="16384" width="9.140625" style="74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3"/>
    </row>
    <row r="2" spans="1:12" ht="15.75">
      <c r="A2" s="42"/>
      <c r="B2" s="72"/>
      <c r="C2" s="290" t="s">
        <v>282</v>
      </c>
      <c r="D2" s="290"/>
      <c r="E2" s="75" t="s">
        <v>333</v>
      </c>
      <c r="F2" s="43" t="s">
        <v>250</v>
      </c>
      <c r="G2" s="291">
        <v>41455</v>
      </c>
      <c r="H2" s="292"/>
      <c r="I2" s="72"/>
      <c r="J2" s="72"/>
      <c r="K2" s="72"/>
      <c r="L2" s="76"/>
    </row>
    <row r="3" spans="1:11" ht="23.25">
      <c r="A3" s="293" t="s">
        <v>59</v>
      </c>
      <c r="B3" s="293"/>
      <c r="C3" s="293"/>
      <c r="D3" s="293"/>
      <c r="E3" s="293"/>
      <c r="F3" s="293"/>
      <c r="G3" s="293"/>
      <c r="H3" s="293"/>
      <c r="I3" s="78" t="s">
        <v>305</v>
      </c>
      <c r="J3" s="79" t="s">
        <v>150</v>
      </c>
      <c r="K3" s="79" t="s">
        <v>151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1">
        <v>2</v>
      </c>
      <c r="J4" s="80" t="s">
        <v>283</v>
      </c>
      <c r="K4" s="80" t="s">
        <v>284</v>
      </c>
    </row>
    <row r="5" spans="1:11" ht="12.75">
      <c r="A5" s="282" t="s">
        <v>285</v>
      </c>
      <c r="B5" s="283"/>
      <c r="C5" s="283"/>
      <c r="D5" s="283"/>
      <c r="E5" s="283"/>
      <c r="F5" s="283"/>
      <c r="G5" s="283"/>
      <c r="H5" s="283"/>
      <c r="I5" s="44">
        <v>1</v>
      </c>
      <c r="J5" s="45">
        <v>249600060</v>
      </c>
      <c r="K5" s="45">
        <v>249600060</v>
      </c>
    </row>
    <row r="6" spans="1:11" ht="12.75">
      <c r="A6" s="282" t="s">
        <v>286</v>
      </c>
      <c r="B6" s="283"/>
      <c r="C6" s="283"/>
      <c r="D6" s="283"/>
      <c r="E6" s="283"/>
      <c r="F6" s="283"/>
      <c r="G6" s="283"/>
      <c r="H6" s="283"/>
      <c r="I6" s="44">
        <v>2</v>
      </c>
      <c r="J6" s="46">
        <v>10368101</v>
      </c>
      <c r="K6" s="46">
        <v>10368101</v>
      </c>
    </row>
    <row r="7" spans="1:11" ht="12.75">
      <c r="A7" s="282" t="s">
        <v>287</v>
      </c>
      <c r="B7" s="283"/>
      <c r="C7" s="283"/>
      <c r="D7" s="283"/>
      <c r="E7" s="283"/>
      <c r="F7" s="283"/>
      <c r="G7" s="283"/>
      <c r="H7" s="283"/>
      <c r="I7" s="44">
        <v>3</v>
      </c>
      <c r="J7" s="46">
        <v>56346673</v>
      </c>
      <c r="K7" s="46">
        <v>56346673</v>
      </c>
    </row>
    <row r="8" spans="1:11" ht="12.75">
      <c r="A8" s="282" t="s">
        <v>288</v>
      </c>
      <c r="B8" s="283"/>
      <c r="C8" s="283"/>
      <c r="D8" s="283"/>
      <c r="E8" s="283"/>
      <c r="F8" s="283"/>
      <c r="G8" s="283"/>
      <c r="H8" s="283"/>
      <c r="I8" s="44">
        <v>4</v>
      </c>
      <c r="J8" s="46">
        <v>226526538</v>
      </c>
      <c r="K8" s="46">
        <v>366382435</v>
      </c>
    </row>
    <row r="9" spans="1:11" ht="12.75">
      <c r="A9" s="282" t="s">
        <v>289</v>
      </c>
      <c r="B9" s="283"/>
      <c r="C9" s="283"/>
      <c r="D9" s="283"/>
      <c r="E9" s="283"/>
      <c r="F9" s="283"/>
      <c r="G9" s="283"/>
      <c r="H9" s="283"/>
      <c r="I9" s="44">
        <v>5</v>
      </c>
      <c r="J9" s="46">
        <v>138603898</v>
      </c>
      <c r="K9" s="46">
        <v>21772879</v>
      </c>
    </row>
    <row r="10" spans="1:11" ht="12.75">
      <c r="A10" s="282" t="s">
        <v>290</v>
      </c>
      <c r="B10" s="283"/>
      <c r="C10" s="283"/>
      <c r="D10" s="283"/>
      <c r="E10" s="283"/>
      <c r="F10" s="283"/>
      <c r="G10" s="283"/>
      <c r="H10" s="283"/>
      <c r="I10" s="44">
        <v>6</v>
      </c>
      <c r="J10" s="46">
        <v>3726291</v>
      </c>
      <c r="K10" s="46">
        <v>2474293</v>
      </c>
    </row>
    <row r="11" spans="1:11" ht="12.75">
      <c r="A11" s="282" t="s">
        <v>291</v>
      </c>
      <c r="B11" s="283"/>
      <c r="C11" s="283"/>
      <c r="D11" s="283"/>
      <c r="E11" s="283"/>
      <c r="F11" s="283"/>
      <c r="G11" s="283"/>
      <c r="H11" s="283"/>
      <c r="I11" s="44">
        <v>7</v>
      </c>
      <c r="J11" s="46"/>
      <c r="K11" s="46"/>
    </row>
    <row r="12" spans="1:11" ht="12.75">
      <c r="A12" s="282" t="s">
        <v>292</v>
      </c>
      <c r="B12" s="283"/>
      <c r="C12" s="283"/>
      <c r="D12" s="283"/>
      <c r="E12" s="283"/>
      <c r="F12" s="283"/>
      <c r="G12" s="283"/>
      <c r="H12" s="283"/>
      <c r="I12" s="44">
        <v>8</v>
      </c>
      <c r="J12" s="46"/>
      <c r="K12" s="46">
        <v>0</v>
      </c>
    </row>
    <row r="13" spans="1:11" ht="12.75">
      <c r="A13" s="282" t="s">
        <v>293</v>
      </c>
      <c r="B13" s="283"/>
      <c r="C13" s="283"/>
      <c r="D13" s="283"/>
      <c r="E13" s="283"/>
      <c r="F13" s="283"/>
      <c r="G13" s="283"/>
      <c r="H13" s="283"/>
      <c r="I13" s="44">
        <v>9</v>
      </c>
      <c r="J13" s="46"/>
      <c r="K13" s="46"/>
    </row>
    <row r="14" spans="1:11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4">
        <v>10</v>
      </c>
      <c r="J14" s="126">
        <f>SUM(J5:J13)</f>
        <v>685171561</v>
      </c>
      <c r="K14" s="126">
        <f>SUM(K5:K13)</f>
        <v>706944441</v>
      </c>
    </row>
    <row r="15" spans="1:11" ht="12.75">
      <c r="A15" s="282" t="s">
        <v>295</v>
      </c>
      <c r="B15" s="283"/>
      <c r="C15" s="283"/>
      <c r="D15" s="283"/>
      <c r="E15" s="283"/>
      <c r="F15" s="283"/>
      <c r="G15" s="283"/>
      <c r="H15" s="283"/>
      <c r="I15" s="44">
        <v>11</v>
      </c>
      <c r="J15" s="46"/>
      <c r="K15" s="46"/>
    </row>
    <row r="16" spans="1:11" ht="12.75">
      <c r="A16" s="282" t="s">
        <v>296</v>
      </c>
      <c r="B16" s="283"/>
      <c r="C16" s="283"/>
      <c r="D16" s="283"/>
      <c r="E16" s="283"/>
      <c r="F16" s="283"/>
      <c r="G16" s="283"/>
      <c r="H16" s="283"/>
      <c r="I16" s="44">
        <v>12</v>
      </c>
      <c r="J16" s="46"/>
      <c r="K16" s="46"/>
    </row>
    <row r="17" spans="1:11" ht="12.75">
      <c r="A17" s="282" t="s">
        <v>297</v>
      </c>
      <c r="B17" s="283"/>
      <c r="C17" s="283"/>
      <c r="D17" s="283"/>
      <c r="E17" s="283"/>
      <c r="F17" s="283"/>
      <c r="G17" s="283"/>
      <c r="H17" s="283"/>
      <c r="I17" s="44">
        <v>13</v>
      </c>
      <c r="J17" s="46"/>
      <c r="K17" s="46"/>
    </row>
    <row r="18" spans="1:11" ht="12.75">
      <c r="A18" s="282" t="s">
        <v>298</v>
      </c>
      <c r="B18" s="283"/>
      <c r="C18" s="283"/>
      <c r="D18" s="283"/>
      <c r="E18" s="283"/>
      <c r="F18" s="283"/>
      <c r="G18" s="283"/>
      <c r="H18" s="283"/>
      <c r="I18" s="44">
        <v>14</v>
      </c>
      <c r="J18" s="46"/>
      <c r="K18" s="46"/>
    </row>
    <row r="19" spans="1:11" ht="12.75">
      <c r="A19" s="282" t="s">
        <v>299</v>
      </c>
      <c r="B19" s="283"/>
      <c r="C19" s="283"/>
      <c r="D19" s="283"/>
      <c r="E19" s="283"/>
      <c r="F19" s="283"/>
      <c r="G19" s="283"/>
      <c r="H19" s="283"/>
      <c r="I19" s="44">
        <v>15</v>
      </c>
      <c r="J19" s="46"/>
      <c r="K19" s="46"/>
    </row>
    <row r="20" spans="1:11" ht="12.75">
      <c r="A20" s="282" t="s">
        <v>300</v>
      </c>
      <c r="B20" s="283"/>
      <c r="C20" s="283"/>
      <c r="D20" s="283"/>
      <c r="E20" s="283"/>
      <c r="F20" s="283"/>
      <c r="G20" s="283"/>
      <c r="H20" s="283"/>
      <c r="I20" s="44">
        <v>16</v>
      </c>
      <c r="J20" s="46"/>
      <c r="K20" s="46"/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47">
        <v>18</v>
      </c>
      <c r="J23" s="45"/>
      <c r="K23" s="45"/>
    </row>
    <row r="24" spans="1:11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48">
        <v>19</v>
      </c>
      <c r="J24" s="77"/>
      <c r="K24" s="77"/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B14" sqref="B1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340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zsmojver</cp:lastModifiedBy>
  <cp:lastPrinted>2013-07-29T08:40:16Z</cp:lastPrinted>
  <dcterms:created xsi:type="dcterms:W3CDTF">2008-10-17T11:51:54Z</dcterms:created>
  <dcterms:modified xsi:type="dcterms:W3CDTF">2013-07-29T08:41:18Z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