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22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<sst xmlns="http://schemas.openxmlformats.org/spreadsheetml/2006/main" count="397" uniqueCount="343">
  <si>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</si>
  <si>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</si>
  <si>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</si>
  <si>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</si>
  <si>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</si>
  <si>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</si>
  <si>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</si>
  <si>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</si>
  <si>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</si>
  <si>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</si>
  <si>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</si>
  <si>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</si>
  <si>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</si>
  <si>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</si>
  <si>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</si>
  <si>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</si>
  <si>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</si>
  <si>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</si>
  <si>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</si>
  <si>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</si>
  <si>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</si>
  <si>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</si>
  <si>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</si>
  <si>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</si>
  <si>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</si>
  <si>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</si>
  <si>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</si>
  <si>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</si>
  <si>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</si>
  <si>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</si>
  <si>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</si>
  <si>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</si>
  <si>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</si>
  <si>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</si>
  <si>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</si>
  <si>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</si>
  <si>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</si>
  <si>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</si>
  <si>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</si>
  <si>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</si>
  <si>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</si>
  <si>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</si>
  <si>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</si>
  <si>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</si>
  <si>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</si>
  <si>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</si>
  <si>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</si>
  <si>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</si>
  <si>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</si>
  <si>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</si>
  <si>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</si>
  <si>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</si>
  <si>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</si>
  <si>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</si>
  <si>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</si>
  <si>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</si>
  <si>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</si>
  <si>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</si>
  <si>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</si>
  <si>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</si>
  <si>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</si>
  <si>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</si>
  <si>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</si>
  <si>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</si>
  <si>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</si>
  <si>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</si>
  <si>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</si>
  <si>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</si>
  <si>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</si>
  <si>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</si>
  <si>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</si>
  <si>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</si>
  <si>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</si>
  <si>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</si>
  <si>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</si>
  <si>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</si>
  <si>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</si>
  <si>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</si>
  <si>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</si>
  <si>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</si>
  <si>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</si>
  <si>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</si>
  <si>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</si>
  <si>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</si>
  <si>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</si>
  <si>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</si>
  <si>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</si>
  <si>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</si>
  <si>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</si>
  <si>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</si>
  <si>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</si>
  <si>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</si>
  <si>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</si>
  <si>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</si>
  <si>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</si>
  <si>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</si>
  <si>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</si>
  <si>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</si>
  <si>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</si>
  <si>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</si>
  <si>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</si>
  <si>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</si>
  <si>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</si>
  <si>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</si>
  <si>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</si>
  <si>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</si>
  <si>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</si>
  <si>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</si>
  <si>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</si>
  <si>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</si>
  <si>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</si>
  <si>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</si>
  <si>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</si>
  <si>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</si>
  <si>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</si>
  <si>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</si>
  <si>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</si>
  <si>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</si>
  <si>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</si>
  <si>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</si>
  <si>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</si>
  <si>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</si>
  <si>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</si>
  <si>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</si>
  <si>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</si>
  <si>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</si>
  <si>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</si>
  <si>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</si>
  <si>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</si>
  <si>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</si>
  <si>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</si>
  <si>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</si>
  <si>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</si>
  <si>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</si>
  <si>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</si>
  <si>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</si>
  <si>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</si>
  <si>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</si>
  <si>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</si>
  <si>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</si>
  <si>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</si>
  <si>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</si>
  <si>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</si>
  <si>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</si>
  <si>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</si>
  <si>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</si>
  <si>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</si>
  <si>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</si>
  <si>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</si>
  <si>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</si>
  <si>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</si>
  <si>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</si>
  <si>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</si>
  <si>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</si>
  <si>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</si>
  <si>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</si>
  <si>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</si>
  <si>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</si>
  <si>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</si>
  <si>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</si>
  <si>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</si>
  <si>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</si>
  <si>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</si>
  <si>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</si>
  <si>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</si>
  <si>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</si>
  <si>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</si>
  <si>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</si>
  <si>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</si>
  <si>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</si>
  <si>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</si>
  <si>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</si>
  <si>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</si>
  <si>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</si>
  <si>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</si>
  <si>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</si>
  <si>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</si>
  <si>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</si>
  <si>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</si>
  <si>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</si>
  <si>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</si>
  <si>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</si>
  <si>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</si>
  <si>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</si>
  <si>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</si>
  <si>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</si>
  <si>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</si>
  <si>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</si>
  <si>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</si>
  <si>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</si>
  <si>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</si>
  <si>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</si>
  <si>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</si>
  <si>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</si>
  <si>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</si>
  <si>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</si>
  <si>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</si>
  <si>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</si>
  <si>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</si>
  <si>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</si>
  <si>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</si>
  <si>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</si>
  <si>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</si>
  <si>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</si>
  <si>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</si>
  <si>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</si>
  <si>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</si>
  <si>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</si>
  <si>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</si>
  <si>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</si>
  <si>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</si>
  <si>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</si>
  <si>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</si>
  <si>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</si>
  <si>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</si>
  <si>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</si>
  <si>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</si>
  <si>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</si>
  <si>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</si>
  <si>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</si>
  <si>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</si>
  <si>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</si>
  <si>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</si>
  <si>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</si>
  <si>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</si>
  <si>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</si>
  <si>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</si>
  <si>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</si>
  <si>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</si>
  <si>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</si>
  <si>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</si>
  <si>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</si>
  <si>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</si>
  <si>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</si>
  <si>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</si>
  <si>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</si>
  <si>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</si>
  <si>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</si>
  <si>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</si>
  <si>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</si>
  <si>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</si>
  <si>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</si>
  <si>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</si>
  <si>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</si>
  <si>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</si>
  <si>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</si>
  <si>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</si>
  <si>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</si>
  <si>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</si>
  <si>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</si>
  <si>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</si>
  <si>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</si>
  <si>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</si>
  <si>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</si>
  <si>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</si>
  <si>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</si>
  <si>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</si>
  <si>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</si>
  <si>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</si>
  <si>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</si>
  <si>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</si>
  <si>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</si>
  <si>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</si>
  <si>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</si>
  <si>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</si>
  <si>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</si>
  <si>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</si>
  <si>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</si>
  <si>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</si>
  <si>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</si>
  <si>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</si>
  <si>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</si>
  <si>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</si>
  <si>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</si>
  <si>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</si>
  <si>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</si>
  <si>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</si>
  <si>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</si>
  <si>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</si>
  <si>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</si>
  <si>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</si>
  <si>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</si>
  <si>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</si>
  <si>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</si>
  <si>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</si>
  <si>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</si>
  <si>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</si>
  <si>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</si>
  <si>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</si>
  <si>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</si>
  <si>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</si>
  <si>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</si>
  <si>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</si>
  <si>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</si>
  <si>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</si>
  <si>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</si>
  <si>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</si>
  <si>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</si>
  <si>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</si>
  <si>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</si>
  <si>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</si>
  <si>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</si>
  <si>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</si>
  <si>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</si>
  <si>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</si>
  <si>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</si>
  <si>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</si>
  <si>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</si>
  <si>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</si>
  <si>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</si>
  <si>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</si>
  <si>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</si>
  <si>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</si>
  <si>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</si>
  <si>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</si>
  <si>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</si>
  <si>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</si>
  <si>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</si>
  <si>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</si>
  <si>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</si>
  <si>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</si>
  <si>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</si>
  <si>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</si>
  <si>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</si>
  <si>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VIROVITICA</t>
  </si>
  <si>
    <t>MATIJE GUPCA 254</t>
  </si>
  <si>
    <t>NE</t>
  </si>
  <si>
    <t>01650971</t>
  </si>
  <si>
    <t>010049135</t>
  </si>
  <si>
    <t>viro@secerana.hr</t>
  </si>
  <si>
    <t>www.secerana.hr</t>
  </si>
  <si>
    <t>VIROVITIČKO-PODRAVSKA</t>
  </si>
  <si>
    <t>1081</t>
  </si>
  <si>
    <t>01.01.</t>
  </si>
  <si>
    <t>ZDENKA SMOJVER</t>
  </si>
  <si>
    <t>033840122</t>
  </si>
  <si>
    <t>033840103</t>
  </si>
  <si>
    <t>ŽELJKO ZADRO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</si>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</sst>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5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248</v>
      </c>
      <c r="B1" s="148"/>
      <c r="C1" s="14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8" t="s">
        <v>249</v>
      </c>
      <c r="B2" s="189"/>
      <c r="C2" s="189"/>
      <c r="D2" s="190"/>
      <c r="E2" s="118" t="s">
        <v>333</v>
      </c>
      <c r="F2" s="12"/>
      <c r="G2" s="13" t="s">
        <v>250</v>
      </c>
      <c r="H2" s="118">
        <v>41274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1" t="s">
        <v>316</v>
      </c>
      <c r="B4" s="192"/>
      <c r="C4" s="192"/>
      <c r="D4" s="192"/>
      <c r="E4" s="192"/>
      <c r="F4" s="192"/>
      <c r="G4" s="192"/>
      <c r="H4" s="192"/>
      <c r="I4" s="193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2" t="s">
        <v>251</v>
      </c>
      <c r="B6" s="163"/>
      <c r="C6" s="175" t="s">
        <v>327</v>
      </c>
      <c r="D6" s="17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4" t="s">
        <v>252</v>
      </c>
      <c r="B8" s="195"/>
      <c r="C8" s="175" t="s">
        <v>328</v>
      </c>
      <c r="D8" s="17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7" t="s">
        <v>253</v>
      </c>
      <c r="B10" s="186"/>
      <c r="C10" s="175" t="s">
        <v>322</v>
      </c>
      <c r="D10" s="17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7"/>
      <c r="B11" s="18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2" t="s">
        <v>254</v>
      </c>
      <c r="B12" s="163"/>
      <c r="C12" s="177" t="s">
        <v>323</v>
      </c>
      <c r="D12" s="183"/>
      <c r="E12" s="183"/>
      <c r="F12" s="183"/>
      <c r="G12" s="183"/>
      <c r="H12" s="183"/>
      <c r="I12" s="16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2" t="s">
        <v>255</v>
      </c>
      <c r="B14" s="163"/>
      <c r="C14" s="184">
        <v>33000</v>
      </c>
      <c r="D14" s="185"/>
      <c r="E14" s="16"/>
      <c r="F14" s="177" t="s">
        <v>324</v>
      </c>
      <c r="G14" s="183"/>
      <c r="H14" s="183"/>
      <c r="I14" s="16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2" t="s">
        <v>256</v>
      </c>
      <c r="B16" s="163"/>
      <c r="C16" s="177" t="s">
        <v>325</v>
      </c>
      <c r="D16" s="183"/>
      <c r="E16" s="183"/>
      <c r="F16" s="183"/>
      <c r="G16" s="183"/>
      <c r="H16" s="183"/>
      <c r="I16" s="16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2" t="s">
        <v>257</v>
      </c>
      <c r="B18" s="163"/>
      <c r="C18" s="138" t="s">
        <v>329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2" t="s">
        <v>258</v>
      </c>
      <c r="B20" s="163"/>
      <c r="C20" s="138" t="s">
        <v>330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2" t="s">
        <v>259</v>
      </c>
      <c r="B22" s="163"/>
      <c r="C22" s="119">
        <v>491</v>
      </c>
      <c r="D22" s="177" t="s">
        <v>324</v>
      </c>
      <c r="E22" s="135"/>
      <c r="F22" s="136"/>
      <c r="G22" s="162"/>
      <c r="H22" s="18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2" t="s">
        <v>260</v>
      </c>
      <c r="B24" s="163"/>
      <c r="C24" s="119">
        <v>10</v>
      </c>
      <c r="D24" s="177" t="s">
        <v>331</v>
      </c>
      <c r="E24" s="135"/>
      <c r="F24" s="135"/>
      <c r="G24" s="136"/>
      <c r="H24" s="51" t="s">
        <v>261</v>
      </c>
      <c r="I24" s="120">
        <v>245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2" t="s">
        <v>262</v>
      </c>
      <c r="B26" s="163"/>
      <c r="C26" s="121" t="s">
        <v>326</v>
      </c>
      <c r="D26" s="25"/>
      <c r="E26" s="33"/>
      <c r="F26" s="24"/>
      <c r="G26" s="137" t="s">
        <v>263</v>
      </c>
      <c r="H26" s="163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39" t="s">
        <v>265</v>
      </c>
      <c r="F28" s="140"/>
      <c r="G28" s="140"/>
      <c r="H28" s="141" t="s">
        <v>266</v>
      </c>
      <c r="I28" s="13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4"/>
      <c r="B30" s="178"/>
      <c r="C30" s="178"/>
      <c r="D30" s="179"/>
      <c r="E30" s="154"/>
      <c r="F30" s="178"/>
      <c r="G30" s="178"/>
      <c r="H30" s="175"/>
      <c r="I30" s="176"/>
      <c r="J30" s="10"/>
      <c r="K30" s="10"/>
      <c r="L30" s="10"/>
    </row>
    <row r="31" spans="1:12" ht="12.75">
      <c r="A31" s="92"/>
      <c r="B31" s="22"/>
      <c r="C31" s="21"/>
      <c r="D31" s="146"/>
      <c r="E31" s="146"/>
      <c r="F31" s="146"/>
      <c r="G31" s="142"/>
      <c r="H31" s="16"/>
      <c r="I31" s="99"/>
      <c r="J31" s="10"/>
      <c r="K31" s="10"/>
      <c r="L31" s="10"/>
    </row>
    <row r="32" spans="1:12" ht="12.75">
      <c r="A32" s="154"/>
      <c r="B32" s="178"/>
      <c r="C32" s="178"/>
      <c r="D32" s="179"/>
      <c r="E32" s="154"/>
      <c r="F32" s="178"/>
      <c r="G32" s="178"/>
      <c r="H32" s="175"/>
      <c r="I32" s="17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4"/>
      <c r="B34" s="178"/>
      <c r="C34" s="178"/>
      <c r="D34" s="179"/>
      <c r="E34" s="154"/>
      <c r="F34" s="178"/>
      <c r="G34" s="178"/>
      <c r="H34" s="175"/>
      <c r="I34" s="17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4"/>
      <c r="B36" s="178"/>
      <c r="C36" s="178"/>
      <c r="D36" s="179"/>
      <c r="E36" s="154"/>
      <c r="F36" s="178"/>
      <c r="G36" s="178"/>
      <c r="H36" s="175"/>
      <c r="I36" s="176"/>
      <c r="J36" s="10"/>
      <c r="K36" s="10"/>
      <c r="L36" s="10"/>
    </row>
    <row r="37" spans="1:12" ht="12.75">
      <c r="A37" s="101"/>
      <c r="B37" s="30"/>
      <c r="C37" s="149"/>
      <c r="D37" s="150"/>
      <c r="E37" s="16"/>
      <c r="F37" s="149"/>
      <c r="G37" s="150"/>
      <c r="H37" s="16"/>
      <c r="I37" s="93"/>
      <c r="J37" s="10"/>
      <c r="K37" s="10"/>
      <c r="L37" s="10"/>
    </row>
    <row r="38" spans="1:12" ht="12.75">
      <c r="A38" s="154"/>
      <c r="B38" s="178"/>
      <c r="C38" s="178"/>
      <c r="D38" s="179"/>
      <c r="E38" s="154"/>
      <c r="F38" s="178"/>
      <c r="G38" s="178"/>
      <c r="H38" s="175"/>
      <c r="I38" s="17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4"/>
      <c r="B40" s="178"/>
      <c r="C40" s="178"/>
      <c r="D40" s="179"/>
      <c r="E40" s="154"/>
      <c r="F40" s="178"/>
      <c r="G40" s="178"/>
      <c r="H40" s="175"/>
      <c r="I40" s="17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7" t="s">
        <v>267</v>
      </c>
      <c r="B44" s="158"/>
      <c r="C44" s="175"/>
      <c r="D44" s="176"/>
      <c r="E44" s="26"/>
      <c r="F44" s="177"/>
      <c r="G44" s="178"/>
      <c r="H44" s="178"/>
      <c r="I44" s="179"/>
      <c r="J44" s="10"/>
      <c r="K44" s="10"/>
      <c r="L44" s="10"/>
    </row>
    <row r="45" spans="1:12" ht="12.75">
      <c r="A45" s="101"/>
      <c r="B45" s="30"/>
      <c r="C45" s="149"/>
      <c r="D45" s="150"/>
      <c r="E45" s="16"/>
      <c r="F45" s="149"/>
      <c r="G45" s="151"/>
      <c r="H45" s="35"/>
      <c r="I45" s="105"/>
      <c r="J45" s="10"/>
      <c r="K45" s="10"/>
      <c r="L45" s="10"/>
    </row>
    <row r="46" spans="1:12" ht="12.75">
      <c r="A46" s="157" t="s">
        <v>268</v>
      </c>
      <c r="B46" s="158"/>
      <c r="C46" s="177" t="s">
        <v>334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7" t="s">
        <v>270</v>
      </c>
      <c r="B48" s="158"/>
      <c r="C48" s="164" t="s">
        <v>335</v>
      </c>
      <c r="D48" s="160"/>
      <c r="E48" s="161"/>
      <c r="F48" s="16"/>
      <c r="G48" s="51" t="s">
        <v>271</v>
      </c>
      <c r="H48" s="164" t="s">
        <v>336</v>
      </c>
      <c r="I48" s="16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7" t="s">
        <v>257</v>
      </c>
      <c r="B50" s="158"/>
      <c r="C50" s="159" t="s">
        <v>338</v>
      </c>
      <c r="D50" s="160"/>
      <c r="E50" s="160"/>
      <c r="F50" s="160"/>
      <c r="G50" s="160"/>
      <c r="H50" s="160"/>
      <c r="I50" s="16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2" t="s">
        <v>272</v>
      </c>
      <c r="B52" s="163"/>
      <c r="C52" s="164" t="s">
        <v>337</v>
      </c>
      <c r="D52" s="160"/>
      <c r="E52" s="160"/>
      <c r="F52" s="160"/>
      <c r="G52" s="160"/>
      <c r="H52" s="160"/>
      <c r="I52" s="165"/>
      <c r="J52" s="10"/>
      <c r="K52" s="10"/>
      <c r="L52" s="10"/>
    </row>
    <row r="53" spans="1:12" ht="12.75">
      <c r="A53" s="106"/>
      <c r="B53" s="20"/>
      <c r="C53" s="171" t="s">
        <v>273</v>
      </c>
      <c r="D53" s="171"/>
      <c r="E53" s="171"/>
      <c r="F53" s="171"/>
      <c r="G53" s="171"/>
      <c r="H53" s="17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66" t="s">
        <v>274</v>
      </c>
      <c r="C55" s="167"/>
      <c r="D55" s="167"/>
      <c r="E55" s="167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68" t="s">
        <v>306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6"/>
      <c r="B57" s="168" t="s">
        <v>307</v>
      </c>
      <c r="C57" s="169"/>
      <c r="D57" s="169"/>
      <c r="E57" s="169"/>
      <c r="F57" s="169"/>
      <c r="G57" s="169"/>
      <c r="H57" s="169"/>
      <c r="I57" s="108"/>
      <c r="J57" s="10"/>
      <c r="K57" s="10"/>
      <c r="L57" s="10"/>
    </row>
    <row r="58" spans="1:12" ht="12.75">
      <c r="A58" s="106"/>
      <c r="B58" s="168" t="s">
        <v>308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6"/>
      <c r="B59" s="168" t="s">
        <v>309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55"/>
      <c r="H63" s="156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21">
      <selection activeCell="J64" sqref="J64"/>
    </sheetView>
  </sheetViews>
  <sheetFormatPr defaultColWidth="9.140625" defaultRowHeight="12.75"/>
  <cols>
    <col min="1" max="9" width="9.140625" style="52" customWidth="1"/>
    <col min="10" max="11" width="10.8515625" style="52" customWidth="1"/>
    <col min="12" max="16384" width="9.140625" style="52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339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7" t="s">
        <v>278</v>
      </c>
      <c r="J4" s="58" t="s">
        <v>318</v>
      </c>
      <c r="K4" s="59" t="s">
        <v>319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6">
        <v>2</v>
      </c>
      <c r="J5" s="55">
        <v>3</v>
      </c>
      <c r="K5" s="55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127">
        <f>J9+J16+J26+J35+J39</f>
        <v>569899534</v>
      </c>
      <c r="K8" s="127">
        <f>K9+K16+K26+K35+K39</f>
        <v>689688914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531083</v>
      </c>
      <c r="K9" s="53">
        <f>SUM(K10:K15)</f>
        <v>448027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518268</v>
      </c>
      <c r="K10" s="7">
        <v>395598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12815</v>
      </c>
      <c r="K11" s="7">
        <v>52429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272801344</v>
      </c>
      <c r="K16" s="53">
        <f>SUM(K17:K25)</f>
        <v>242167121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3685749</v>
      </c>
      <c r="K17" s="7">
        <v>5184243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81588110</v>
      </c>
      <c r="K18" s="7">
        <v>84452874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160293587</v>
      </c>
      <c r="K19" s="7">
        <v>146841067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/>
      <c r="K20" s="7"/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2587429</v>
      </c>
      <c r="K22" s="7"/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23411903</v>
      </c>
      <c r="K23" s="7">
        <v>3007044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9300</v>
      </c>
      <c r="K24" s="7">
        <v>9300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1225266</v>
      </c>
      <c r="K25" s="7">
        <v>2672593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296542243</v>
      </c>
      <c r="K26" s="53">
        <f>SUM(K27:K34)</f>
        <v>447073766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285332803</v>
      </c>
      <c r="K27" s="7">
        <v>408623353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/>
      <c r="K29" s="7"/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11209440</v>
      </c>
      <c r="K32" s="7">
        <v>38450413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24864</v>
      </c>
      <c r="K35" s="53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24864</v>
      </c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7">
        <f>J41+J49+J56+J64</f>
        <v>455543559</v>
      </c>
      <c r="K40" s="127">
        <f>K41+K49+K56+K64</f>
        <v>585140394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211954385</v>
      </c>
      <c r="K41" s="53">
        <f>SUM(K42:K48)</f>
        <v>247106459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20391554</v>
      </c>
      <c r="K42" s="7">
        <v>72441728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175331477</v>
      </c>
      <c r="K44" s="7">
        <v>155104394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2869607</v>
      </c>
      <c r="K45" s="7">
        <v>7022956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13361747</v>
      </c>
      <c r="K46" s="7">
        <v>12537381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131418296</v>
      </c>
      <c r="K49" s="53">
        <f>SUM(K50:K55)</f>
        <v>212312573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23314628</v>
      </c>
      <c r="K50" s="7">
        <v>49237692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78898405</v>
      </c>
      <c r="K51" s="7">
        <v>94943658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/>
      <c r="K53" s="7">
        <v>150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29020843</v>
      </c>
      <c r="K54" s="7">
        <v>68120065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184420</v>
      </c>
      <c r="K55" s="7">
        <v>11008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85497110</v>
      </c>
      <c r="K56" s="53">
        <f>SUM(K57:K63)</f>
        <v>121252683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1506678</v>
      </c>
      <c r="K58" s="7">
        <v>11781770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39779361</v>
      </c>
      <c r="K61" s="7">
        <v>21551755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44211071</v>
      </c>
      <c r="K62" s="7">
        <v>87919158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26673768</v>
      </c>
      <c r="K64" s="7">
        <v>4468679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30">
        <v>2122790</v>
      </c>
      <c r="K65" s="130">
        <v>5046859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7">
        <f>J7+J8+J40+J65</f>
        <v>1027565883</v>
      </c>
      <c r="K66" s="127">
        <f>K7+K8+K40+K65</f>
        <v>1279876167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131">
        <v>10852530</v>
      </c>
      <c r="K67" s="131">
        <v>225262526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126">
        <f>J70+J71+J72+J78+J79+J82+J85</f>
        <v>532440254</v>
      </c>
      <c r="K69" s="126">
        <f>K70+K71+K72+K78+K79+K82+K85</f>
        <v>685171561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249600060</v>
      </c>
      <c r="K70" s="7">
        <v>249600060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9064213</v>
      </c>
      <c r="K71" s="7">
        <v>10368101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19389313</v>
      </c>
      <c r="K72" s="53">
        <f>K73+K74-K75+K76+K77</f>
        <v>56346673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12480003</v>
      </c>
      <c r="K73" s="7">
        <v>12480003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43866670</v>
      </c>
      <c r="K74" s="7">
        <v>43866670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36957360</v>
      </c>
      <c r="K75" s="7">
        <v>0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/>
      <c r="K77" s="7"/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874338</v>
      </c>
      <c r="K78" s="7">
        <v>3726291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130952109</v>
      </c>
      <c r="K79" s="53">
        <f>K80-K81</f>
        <v>226526538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130952109</v>
      </c>
      <c r="K80" s="7">
        <v>226526538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122560221</v>
      </c>
      <c r="K82" s="53">
        <f>K83-K84</f>
        <v>138603898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122560221</v>
      </c>
      <c r="K83" s="7">
        <v>138603898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7">
        <f>SUM(J87:J89)</f>
        <v>0</v>
      </c>
      <c r="K86" s="127">
        <f>SUM(K87:K89)</f>
        <v>0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7">
        <f>SUM(J91:J99)</f>
        <v>142272174</v>
      </c>
      <c r="K90" s="127">
        <f>SUM(K91:K99)</f>
        <v>84726068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16985496</v>
      </c>
      <c r="K92" s="7">
        <v>19186058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125286678</v>
      </c>
      <c r="K93" s="7">
        <v>65540010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7">
        <f>SUM(J101:J112)</f>
        <v>350998386</v>
      </c>
      <c r="K100" s="127">
        <f>SUM(K101:K112)</f>
        <v>506529900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9040876</v>
      </c>
      <c r="K101" s="7">
        <v>574219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5198874</v>
      </c>
      <c r="K102" s="7">
        <v>24676690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65505340</v>
      </c>
      <c r="K103" s="7">
        <v>79804451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154321367</v>
      </c>
      <c r="K104" s="7">
        <v>107149234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111464083</v>
      </c>
      <c r="K105" s="7">
        <v>273859056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1897442</v>
      </c>
      <c r="K108" s="7">
        <v>1743407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1906090</v>
      </c>
      <c r="K109" s="7">
        <v>1134550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11874</v>
      </c>
      <c r="K110" s="7">
        <v>16556077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1652440</v>
      </c>
      <c r="K112" s="7">
        <v>1032216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30">
        <v>1855069</v>
      </c>
      <c r="K113" s="130">
        <v>3448638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7">
        <f>J69+J86+J90+J100+J113</f>
        <v>1027565883</v>
      </c>
      <c r="K114" s="127">
        <f>K69+K86+K90+K100+K113</f>
        <v>1279876167</v>
      </c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131">
        <v>10852530</v>
      </c>
      <c r="K115" s="131">
        <v>225262526</v>
      </c>
    </row>
    <row r="116" spans="1:11" ht="12.75">
      <c r="A116" s="220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0">
      <selection activeCell="M67" sqref="M67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9" width="9.140625" style="52" customWidth="1"/>
    <col min="10" max="10" width="9.8515625" style="52" customWidth="1"/>
    <col min="11" max="11" width="10.42187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1" t="s">
        <v>318</v>
      </c>
      <c r="K4" s="241"/>
      <c r="L4" s="241" t="s">
        <v>319</v>
      </c>
      <c r="M4" s="241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126">
        <f>SUM(J8:J9)</f>
        <v>872654576</v>
      </c>
      <c r="K7" s="126">
        <f>SUM(K8:K9)</f>
        <v>291079012</v>
      </c>
      <c r="L7" s="126">
        <f>SUM(L8:L9)</f>
        <v>1090632019</v>
      </c>
      <c r="M7" s="126">
        <f>SUM(M8:M9)</f>
        <v>566365020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852277165</v>
      </c>
      <c r="K8" s="7">
        <v>289114591</v>
      </c>
      <c r="L8" s="7">
        <v>1070259940</v>
      </c>
      <c r="M8" s="7">
        <v>565405395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20377411</v>
      </c>
      <c r="K9" s="7">
        <v>1964421</v>
      </c>
      <c r="L9" s="7">
        <v>20372079</v>
      </c>
      <c r="M9" s="7">
        <v>959625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27">
        <f>J11+J12+J16+J20+J21+J22+J25+J26</f>
        <v>736396461</v>
      </c>
      <c r="K10" s="127">
        <f>K11+K12+K16+K20+K21+K22+K25+K26</f>
        <v>204444387</v>
      </c>
      <c r="L10" s="127">
        <f>L11+L12+L16+L20+L21+L22+L25+L26</f>
        <v>934989660</v>
      </c>
      <c r="M10" s="127">
        <f>M11+M12+M16+M20+M21+M22+M25+M26</f>
        <v>517765288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-94723355</v>
      </c>
      <c r="K11" s="7">
        <v>-106918318</v>
      </c>
      <c r="L11" s="7">
        <v>20227079</v>
      </c>
      <c r="M11" s="7">
        <v>71496135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v>722660929</v>
      </c>
      <c r="K12" s="53">
        <v>274826922</v>
      </c>
      <c r="L12" s="53">
        <f>SUM(L13:L15)</f>
        <v>818384893</v>
      </c>
      <c r="M12" s="53">
        <f>SUM(M13:M15)</f>
        <v>423624317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543869035</v>
      </c>
      <c r="K13" s="7">
        <v>244914953</v>
      </c>
      <c r="L13" s="7">
        <v>594137875</v>
      </c>
      <c r="M13" s="7">
        <v>315879194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137574787</v>
      </c>
      <c r="K14" s="7">
        <v>20913906</v>
      </c>
      <c r="L14" s="7">
        <v>183457324</v>
      </c>
      <c r="M14" s="7">
        <v>98481350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41217107</v>
      </c>
      <c r="K15" s="7">
        <v>8998063</v>
      </c>
      <c r="L15" s="7">
        <v>40789694</v>
      </c>
      <c r="M15" s="7">
        <v>9263773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v>28965340</v>
      </c>
      <c r="K16" s="53">
        <v>9271738</v>
      </c>
      <c r="L16" s="53">
        <f>SUM(L17:L19)</f>
        <v>31265775</v>
      </c>
      <c r="M16" s="53">
        <f>SUM(M17:M19)</f>
        <v>8913163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17586756</v>
      </c>
      <c r="K17" s="7">
        <v>5488631</v>
      </c>
      <c r="L17" s="7">
        <v>18748751</v>
      </c>
      <c r="M17" s="7">
        <v>5332292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7149946</v>
      </c>
      <c r="K18" s="7">
        <v>2431169</v>
      </c>
      <c r="L18" s="7">
        <v>8259766</v>
      </c>
      <c r="M18" s="7">
        <v>2405602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4228638</v>
      </c>
      <c r="K19" s="7">
        <v>1351938</v>
      </c>
      <c r="L19" s="7">
        <v>4257258</v>
      </c>
      <c r="M19" s="7">
        <v>1175269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34312381</v>
      </c>
      <c r="K20" s="7">
        <v>9648264</v>
      </c>
      <c r="L20" s="7">
        <v>36803071</v>
      </c>
      <c r="M20" s="7">
        <v>9217891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10135686</v>
      </c>
      <c r="K21" s="7">
        <v>2979228</v>
      </c>
      <c r="L21" s="7">
        <v>8227232</v>
      </c>
      <c r="M21" s="7">
        <v>1763306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35045480</v>
      </c>
      <c r="K26" s="7">
        <v>14636553</v>
      </c>
      <c r="L26" s="7">
        <v>20081610</v>
      </c>
      <c r="M26" s="7">
        <v>2750476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27">
        <f>SUM(J28:J32)</f>
        <v>4647860</v>
      </c>
      <c r="K27" s="127">
        <f>SUM(K28:K32)</f>
        <v>1852995</v>
      </c>
      <c r="L27" s="127">
        <f>SUM(L28:L32)</f>
        <v>13554162</v>
      </c>
      <c r="M27" s="127">
        <f>SUM(M28:M32)</f>
        <v>4151617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12246</v>
      </c>
      <c r="K28" s="7">
        <v>6689</v>
      </c>
      <c r="L28" s="7">
        <v>744382</v>
      </c>
      <c r="M28" s="7">
        <v>288600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4635614</v>
      </c>
      <c r="K29" s="7">
        <v>1846306</v>
      </c>
      <c r="L29" s="7">
        <v>12809780</v>
      </c>
      <c r="M29" s="7">
        <v>3918321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>
        <v>-55304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27">
        <f>SUM(J34:J37)</f>
        <v>18345754</v>
      </c>
      <c r="K33" s="127">
        <f>SUM(K34:K37)</f>
        <v>4038732</v>
      </c>
      <c r="L33" s="127">
        <f>SUM(L34:L37)</f>
        <v>30592623</v>
      </c>
      <c r="M33" s="127">
        <f>SUM(M34:M37)</f>
        <v>6614081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288503</v>
      </c>
      <c r="K34" s="7">
        <v>7161</v>
      </c>
      <c r="L34" s="7">
        <v>260164</v>
      </c>
      <c r="M34" s="7">
        <v>0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17469031</v>
      </c>
      <c r="K35" s="7">
        <v>3907853</v>
      </c>
      <c r="L35" s="7">
        <v>26023319</v>
      </c>
      <c r="M35" s="7">
        <v>6414080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>
        <v>3950000</v>
      </c>
      <c r="M36" s="7">
        <v>200000</v>
      </c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588220</v>
      </c>
      <c r="K37" s="7">
        <v>123718</v>
      </c>
      <c r="L37" s="7">
        <v>359140</v>
      </c>
      <c r="M37" s="7">
        <v>1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27">
        <f>J7+J27+J38+J40</f>
        <v>877302436</v>
      </c>
      <c r="K42" s="127">
        <f>K7+K27+K38+K40</f>
        <v>292932007</v>
      </c>
      <c r="L42" s="127">
        <f>L7+L27+L38+L40</f>
        <v>1104186181</v>
      </c>
      <c r="M42" s="127">
        <f>M7+M27+M38+M40</f>
        <v>570516637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27">
        <f>J10+J33+J39+J41</f>
        <v>754742215</v>
      </c>
      <c r="K43" s="127">
        <f>K10+K33+K39+K41</f>
        <v>208483119</v>
      </c>
      <c r="L43" s="127">
        <f>L10+L33+L39+L41</f>
        <v>965582283</v>
      </c>
      <c r="M43" s="127">
        <f>M10+M33+M39+M41</f>
        <v>524379369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27">
        <f>J42-J43</f>
        <v>122560221</v>
      </c>
      <c r="K44" s="127">
        <f>K42-K43</f>
        <v>84448888</v>
      </c>
      <c r="L44" s="127">
        <f>L42-L43</f>
        <v>138603898</v>
      </c>
      <c r="M44" s="127">
        <f>M42-M43</f>
        <v>46137268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122560221</v>
      </c>
      <c r="K45" s="53">
        <f>IF(K42&gt;K43,K42-K43,0)</f>
        <v>84448888</v>
      </c>
      <c r="L45" s="53">
        <f>IF(L42&gt;L43,L42-L43,0)</f>
        <v>138603898</v>
      </c>
      <c r="M45" s="53">
        <f>IF(M42&gt;M43,M42-M43,0)</f>
        <v>46137268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27">
        <f>J44-J47</f>
        <v>122560221</v>
      </c>
      <c r="K48" s="127">
        <f>K44-K47</f>
        <v>84448888</v>
      </c>
      <c r="L48" s="127">
        <f>L44-L47</f>
        <v>138603898</v>
      </c>
      <c r="M48" s="127">
        <f>M44-M47</f>
        <v>46137268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122560221</v>
      </c>
      <c r="K49" s="53">
        <f>IF(K48&gt;0,K48,0)</f>
        <v>84448888</v>
      </c>
      <c r="L49" s="53">
        <f>IF(L48&gt;0,L48,0)</f>
        <v>138603898</v>
      </c>
      <c r="M49" s="53">
        <f>IF(M48&gt;0,M48,0)</f>
        <v>46137268</v>
      </c>
    </row>
    <row r="50" spans="1:13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0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9">
        <v>157</v>
      </c>
      <c r="J56" s="128">
        <f>J48</f>
        <v>122560221</v>
      </c>
      <c r="K56" s="128">
        <f>K48</f>
        <v>84448888</v>
      </c>
      <c r="L56" s="128">
        <f>L48</f>
        <v>138603898</v>
      </c>
      <c r="M56" s="128">
        <f>M48</f>
        <v>46137268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127">
        <f>SUM(J58:J64)</f>
        <v>3020600</v>
      </c>
      <c r="K57" s="127">
        <f>SUM(K58:K64)</f>
        <v>755150</v>
      </c>
      <c r="L57" s="127">
        <f>SUM(L58:L64)</f>
        <v>2503997</v>
      </c>
      <c r="M57" s="127">
        <f>SUM(M58:M64)</f>
        <v>625999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3020600</v>
      </c>
      <c r="K59" s="7">
        <v>755150</v>
      </c>
      <c r="L59" s="7">
        <v>2503997</v>
      </c>
      <c r="M59" s="7">
        <v>625999</v>
      </c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127">
        <f>J57-J65</f>
        <v>3020600</v>
      </c>
      <c r="K66" s="127">
        <f>K57-K65</f>
        <v>755150</v>
      </c>
      <c r="L66" s="127">
        <f>L57-L65</f>
        <v>2503997</v>
      </c>
      <c r="M66" s="127">
        <f>M57-M65</f>
        <v>625999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29">
        <f>J56+J66</f>
        <v>125580821</v>
      </c>
      <c r="K67" s="129">
        <f>K56+K66</f>
        <v>85204038</v>
      </c>
      <c r="L67" s="129">
        <f>L56+L66</f>
        <v>141107895</v>
      </c>
      <c r="M67" s="129">
        <f>M56+M66</f>
        <v>46763267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5">
      <selection activeCell="N40" sqref="N40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8.28125" style="52" customWidth="1"/>
    <col min="9" max="9" width="9.14062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318</v>
      </c>
      <c r="K4" s="66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122560221</v>
      </c>
      <c r="K7" s="7">
        <v>138603898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34312381</v>
      </c>
      <c r="K8" s="7">
        <v>36803071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118979735</v>
      </c>
      <c r="K9" s="7">
        <v>121754587</v>
      </c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22717659</v>
      </c>
      <c r="K10" s="7"/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/>
      <c r="K12" s="7">
        <v>1593569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3">
        <f>SUM(J7:J12)</f>
        <v>298569996</v>
      </c>
      <c r="K13" s="53">
        <f>SUM(K7:K12)</f>
        <v>298755125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>
        <v>80894277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32408919</v>
      </c>
      <c r="K16" s="7">
        <v>35152074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24929446</v>
      </c>
      <c r="K17" s="7">
        <v>66328880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3">
        <f>SUM(J14:J17)</f>
        <v>57338365</v>
      </c>
      <c r="K18" s="53">
        <f>SUM(K14:K17)</f>
        <v>182375231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132">
        <f>IF(J13&gt;J18,J13-J18,0)</f>
        <v>241231631</v>
      </c>
      <c r="K19" s="127">
        <f>IF(K13&gt;K18,K13-K18,0)</f>
        <v>116379894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132">
        <f>IF(J18&gt;J13,J18-J13,0)</f>
        <v>0</v>
      </c>
      <c r="K20" s="127">
        <f>IF(K18&gt;K13,K18-K13,0)</f>
        <v>0</v>
      </c>
    </row>
    <row r="21" spans="1:11" ht="12.75">
      <c r="A21" s="220" t="s">
        <v>159</v>
      </c>
      <c r="B21" s="236"/>
      <c r="C21" s="236"/>
      <c r="D21" s="236"/>
      <c r="E21" s="236"/>
      <c r="F21" s="236"/>
      <c r="G21" s="236"/>
      <c r="H21" s="236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1530367</v>
      </c>
      <c r="K22" s="7">
        <v>12475539</v>
      </c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1593876</v>
      </c>
      <c r="K24" s="7">
        <v>2442364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>
        <v>191079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41924</v>
      </c>
      <c r="K26" s="7">
        <v>23154689</v>
      </c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3">
        <f>SUM(J22:J26)</f>
        <v>3166167</v>
      </c>
      <c r="K27" s="53">
        <f>SUM(K22:K26)</f>
        <v>38263671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31754969</v>
      </c>
      <c r="K28" s="7">
        <v>18561331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65611568</v>
      </c>
      <c r="K30" s="7">
        <v>148692208</v>
      </c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3">
        <f>SUM(J28:J30)</f>
        <v>97366537</v>
      </c>
      <c r="K31" s="53">
        <f>SUM(K28:K30)</f>
        <v>167253539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132">
        <f>IF(J27&gt;J31,J27-J31,0)</f>
        <v>0</v>
      </c>
      <c r="K32" s="127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132">
        <f>IF(J31&gt;J27,J31-J27,0)</f>
        <v>94200370</v>
      </c>
      <c r="K33" s="127">
        <f>IF(K31&gt;K27,K31-K27,0)</f>
        <v>128989868</v>
      </c>
    </row>
    <row r="34" spans="1:11" ht="12.75">
      <c r="A34" s="220" t="s">
        <v>160</v>
      </c>
      <c r="B34" s="236"/>
      <c r="C34" s="236"/>
      <c r="D34" s="236"/>
      <c r="E34" s="236"/>
      <c r="F34" s="236"/>
      <c r="G34" s="236"/>
      <c r="H34" s="236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230854714</v>
      </c>
      <c r="K36" s="7">
        <v>198584123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>
        <v>1194232</v>
      </c>
      <c r="K37" s="7">
        <v>308815871</v>
      </c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232048946</v>
      </c>
      <c r="K38" s="53">
        <f>SUM(K35:K37)</f>
        <v>507399994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318196219</v>
      </c>
      <c r="K39" s="7">
        <v>231481600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>
        <v>49556935</v>
      </c>
      <c r="K40" s="7">
        <v>27733340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>
        <v>7417850</v>
      </c>
      <c r="K41" s="7">
        <v>8635447</v>
      </c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>
        <v>26106522</v>
      </c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1045802</v>
      </c>
      <c r="K43" s="7">
        <v>249144722</v>
      </c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402323328</v>
      </c>
      <c r="K44" s="53">
        <f>SUM(K39:K43)</f>
        <v>516995109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132">
        <f>IF(J38&gt;J44,J38-J44,0)</f>
        <v>0</v>
      </c>
      <c r="K45" s="127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132">
        <f>IF(J44&gt;J38,J44-J38,0)</f>
        <v>170274382</v>
      </c>
      <c r="K46" s="127">
        <f>IF(K44&gt;K38,K44-K38,0)</f>
        <v>9595115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IF(J20-J19+J33-J32+J46-J45&gt;0,J20-J19+J33-J32+J46-J45,0)</f>
        <v>23243121</v>
      </c>
      <c r="K48" s="53">
        <f>IF(K20-K19+K33-K32+K46-K45&gt;0,K20-K19+K33-K32+K46-K45,0)</f>
        <v>22205089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49916889</v>
      </c>
      <c r="K49" s="7">
        <v>26673768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>
        <f>K47</f>
        <v>0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f>J48</f>
        <v>23243121</v>
      </c>
      <c r="K51" s="5">
        <f>K48</f>
        <v>22205089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64">
        <f>J49+J50-J51</f>
        <v>26673768</v>
      </c>
      <c r="K52" s="60">
        <f>K49+K50-K51</f>
        <v>4468679</v>
      </c>
    </row>
    <row r="53" ht="12.75">
      <c r="K53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318</v>
      </c>
      <c r="K4" s="66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220" t="s">
        <v>156</v>
      </c>
      <c r="B6" s="236"/>
      <c r="C6" s="236"/>
      <c r="D6" s="236"/>
      <c r="E6" s="236"/>
      <c r="F6" s="236"/>
      <c r="G6" s="236"/>
      <c r="H6" s="236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1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0" t="s">
        <v>159</v>
      </c>
      <c r="B22" s="236"/>
      <c r="C22" s="236"/>
      <c r="D22" s="236"/>
      <c r="E22" s="236"/>
      <c r="F22" s="236"/>
      <c r="G22" s="236"/>
      <c r="H22" s="236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320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321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0" t="s">
        <v>160</v>
      </c>
      <c r="B35" s="236"/>
      <c r="C35" s="236"/>
      <c r="D35" s="236"/>
      <c r="E35" s="236"/>
      <c r="F35" s="236"/>
      <c r="G35" s="236"/>
      <c r="H35" s="236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29" sqref="E29"/>
    </sheetView>
  </sheetViews>
  <sheetFormatPr defaultColWidth="9.140625" defaultRowHeight="12.75"/>
  <cols>
    <col min="1" max="2" width="8.140625" style="75" customWidth="1"/>
    <col min="3" max="3" width="7.8515625" style="75" customWidth="1"/>
    <col min="4" max="8" width="8.00390625" style="75" customWidth="1"/>
    <col min="9" max="9" width="7.7109375" style="75" customWidth="1"/>
    <col min="10" max="11" width="9.28125" style="75" customWidth="1"/>
    <col min="12" max="16384" width="9.140625" style="75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2"/>
      <c r="B2" s="73"/>
      <c r="C2" s="290" t="s">
        <v>282</v>
      </c>
      <c r="D2" s="290"/>
      <c r="E2" s="76" t="s">
        <v>333</v>
      </c>
      <c r="F2" s="43" t="s">
        <v>250</v>
      </c>
      <c r="G2" s="291">
        <v>41274</v>
      </c>
      <c r="H2" s="292"/>
      <c r="I2" s="73"/>
      <c r="J2" s="73"/>
      <c r="K2" s="73"/>
      <c r="L2" s="77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9" t="s">
        <v>305</v>
      </c>
      <c r="J3" s="80" t="s">
        <v>150</v>
      </c>
      <c r="K3" s="80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249600060</v>
      </c>
      <c r="K5" s="45">
        <v>249600060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9064213</v>
      </c>
      <c r="K6" s="46">
        <v>10368101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19389313</v>
      </c>
      <c r="K7" s="46">
        <v>56346673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130952109</v>
      </c>
      <c r="K8" s="46">
        <v>226526538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122560221</v>
      </c>
      <c r="K9" s="46">
        <v>138603898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4473838</v>
      </c>
      <c r="K10" s="46">
        <v>3726291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-3599500</v>
      </c>
      <c r="K12" s="46">
        <v>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7">
        <f>SUM(J5:J13)</f>
        <v>532440254</v>
      </c>
      <c r="K14" s="127">
        <f>SUM(K5:K13)</f>
        <v>685171561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/>
      <c r="K15" s="46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/>
      <c r="K23" s="45"/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8"/>
      <c r="K24" s="78"/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4" sqref="B1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340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zsmojver</cp:lastModifiedBy>
  <cp:lastPrinted>2013-02-13T07:46:40Z</cp:lastPrinted>
  <dcterms:created xsi:type="dcterms:W3CDTF">2008-10-17T11:51:54Z</dcterms:created>
  <dcterms:modified xsi:type="dcterms:W3CDTF">2013-02-14T10:58:14Z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