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222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<sst xmlns="http://schemas.openxmlformats.org/spreadsheetml/2006/main" count="397" uniqueCount="343">
  <si>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</si>
  <si>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</si>
  <si>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</si>
  <si>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</si>
  <si>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</si>
  <si>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</si>
  <si>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</si>
  <si>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</si>
  <si>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</si>
  <si>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</si>
  <si>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</si>
  <si>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</si>
  <si>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</si>
  <si>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</si>
  <si>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</si>
  <si>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</si>
  <si>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</si>
  <si>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</si>
  <si>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</si>
  <si>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</si>
  <si>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</si>
  <si>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</si>
  <si>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</si>
  <si>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</si>
  <si>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</si>
  <si>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</si>
  <si>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</si>
  <si>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</si>
  <si>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</si>
  <si>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</si>
  <si>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</si>
  <si>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</si>
  <si>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</si>
  <si>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</si>
  <si>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</si>
  <si>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</si>
  <si>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</si>
  <si>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</si>
  <si>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</si>
  <si>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</si>
  <si>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</si>
  <si>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</si>
  <si>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</si>
  <si>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</si>
  <si>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</si>
  <si>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</si>
  <si>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</si>
  <si>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</si>
  <si>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</si>
  <si>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</si>
  <si>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</si>
  <si>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</si>
  <si>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</si>
  <si>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</si>
  <si>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</si>
  <si>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</si>
  <si>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</si>
  <si>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</si>
  <si>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</si>
  <si>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</si>
  <si>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</si>
  <si>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</si>
  <si>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</si>
  <si>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</si>
  <si>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</si>
  <si>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</si>
  <si>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</si>
  <si>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</si>
  <si>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</si>
  <si>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</si>
  <si>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</si>
  <si>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</si>
  <si>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</si>
  <si>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</si>
  <si>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</si>
  <si>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</si>
  <si>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</si>
  <si>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</si>
  <si>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</si>
  <si>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</si>
  <si>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</si>
  <si>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</si>
  <si>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</si>
  <si>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</si>
  <si>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</si>
  <si>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</si>
  <si>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</si>
  <si>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</si>
  <si>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</si>
  <si>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</si>
  <si>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</si>
  <si>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</si>
  <si>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</si>
  <si>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</si>
  <si>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</si>
  <si>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</si>
  <si>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</si>
  <si>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</si>
  <si>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</si>
  <si>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</si>
  <si>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</si>
  <si>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</si>
  <si>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</si>
  <si>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</si>
  <si>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</si>
  <si>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</si>
  <si>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</si>
  <si>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</si>
  <si>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</si>
  <si>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</si>
  <si>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</si>
  <si>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</si>
  <si>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</si>
  <si>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</si>
  <si>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</si>
  <si>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</si>
  <si>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</si>
  <si>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</si>
  <si>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</si>
  <si>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</si>
  <si>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</si>
  <si>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</si>
  <si>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</si>
  <si>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</si>
  <si>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</si>
  <si>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</si>
  <si>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</si>
  <si>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</si>
  <si>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</si>
  <si>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</si>
  <si>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</si>
  <si>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</si>
  <si>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</si>
  <si>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</si>
  <si>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</si>
  <si>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</si>
  <si>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</si>
  <si>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</si>
  <si>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</si>
  <si>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</si>
  <si>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</si>
  <si>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</si>
  <si>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</si>
  <si>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</si>
  <si>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</si>
  <si>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</si>
  <si>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</si>
  <si>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</si>
  <si>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</si>
  <si>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</si>
  <si>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</si>
  <si>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</si>
  <si>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</si>
  <si>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</si>
  <si>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</si>
  <si>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</si>
  <si>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</si>
  <si>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</si>
  <si>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</si>
  <si>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</si>
  <si>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</si>
  <si>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</si>
  <si>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</si>
  <si>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</si>
  <si>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</si>
  <si>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</si>
  <si>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</si>
  <si>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</si>
  <si>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</si>
  <si>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</si>
  <si>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</si>
  <si>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</si>
  <si>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</si>
  <si>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</si>
  <si>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</si>
  <si>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</si>
  <si>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</si>
  <si>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</si>
  <si>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</si>
  <si>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</si>
  <si>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</si>
  <si>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</si>
  <si>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</si>
  <si>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</si>
  <si>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</si>
  <si>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</si>
  <si>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</si>
  <si>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</si>
  <si>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</si>
  <si>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</si>
  <si>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</si>
  <si>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</si>
  <si>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</si>
  <si>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</si>
  <si>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</si>
  <si>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</si>
  <si>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</si>
  <si>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</si>
  <si>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</si>
  <si>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</si>
  <si>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</si>
  <si>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</si>
  <si>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</si>
  <si>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</si>
  <si>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</si>
  <si>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</si>
  <si>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</si>
  <si>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</si>
  <si>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</si>
  <si>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</si>
  <si>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</si>
  <si>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</si>
  <si>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</si>
  <si>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</si>
  <si>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</si>
  <si>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</si>
  <si>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</si>
  <si>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</si>
  <si>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</si>
  <si>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</si>
  <si>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</si>
  <si>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</si>
  <si>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</si>
  <si>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</si>
  <si>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</si>
  <si>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</si>
  <si>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</si>
  <si>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</si>
  <si>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</si>
  <si>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</si>
  <si>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</si>
  <si>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</si>
  <si>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</si>
  <si>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</si>
  <si>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</si>
  <si>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</si>
  <si>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</si>
  <si>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</si>
  <si>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</si>
  <si>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</si>
  <si>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</si>
  <si>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</si>
  <si>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</si>
  <si>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</si>
  <si>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</si>
  <si>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</si>
  <si>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</si>
  <si>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</si>
  <si>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</si>
  <si>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</si>
  <si>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</si>
  <si>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</si>
  <si>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</si>
  <si>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</si>
  <si>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</si>
  <si>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</si>
  <si>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</si>
  <si>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</si>
  <si>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</si>
  <si>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</si>
  <si>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</si>
  <si>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</si>
  <si>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</si>
  <si>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</si>
  <si>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</si>
  <si>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</si>
  <si>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</si>
  <si>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</si>
  <si>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</si>
  <si>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</si>
  <si>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</si>
  <si>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</si>
  <si>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</si>
  <si>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</si>
  <si>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</si>
  <si>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</si>
  <si>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</si>
  <si>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</si>
  <si>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</si>
  <si>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</si>
  <si>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</si>
  <si>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</si>
  <si>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</si>
  <si>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</si>
  <si>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</si>
  <si>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</si>
  <si>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</si>
  <si>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</si>
  <si>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</si>
  <si>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</si>
  <si>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</si>
  <si>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</si>
  <si>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</si>
  <si>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</si>
  <si>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</si>
  <si>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</si>
  <si>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</si>
  <si>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</si>
  <si>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</si>
  <si>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</si>
  <si>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</si>
  <si>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</si>
  <si>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</si>
  <si>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</si>
  <si>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</si>
  <si>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</si>
  <si>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</si>
  <si>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</si>
  <si>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</si>
  <si>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</si>
  <si>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</si>
  <si>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</si>
  <si>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</si>
  <si>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</si>
  <si>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</si>
  <si>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</si>
  <si>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</si>
  <si>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</si>
  <si>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</si>
  <si>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</si>
  <si>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</si>
  <si>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</si>
  <si>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</si>
  <si>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</si>
  <si>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VIROVITICA</t>
  </si>
  <si>
    <t>MATIJE GUPCA 254</t>
  </si>
  <si>
    <t>NE</t>
  </si>
  <si>
    <t>01650971</t>
  </si>
  <si>
    <t>010049135</t>
  </si>
  <si>
    <t>viro@secerana.hr</t>
  </si>
  <si>
    <t>www.secerana.hr</t>
  </si>
  <si>
    <t>VIROVITIČKO-PODRAVSKA</t>
  </si>
  <si>
    <t>1081</t>
  </si>
  <si>
    <t>01.01.</t>
  </si>
  <si>
    <t>ZDENKA SMOJVER</t>
  </si>
  <si>
    <t>033840122</t>
  </si>
  <si>
    <t>033840103</t>
  </si>
  <si>
    <t>ŽELJKO ZADRO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</si>
  <si>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</si>
  <si>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</si>
  <si>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</si>
  <si>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u razdoblju 01.01.2012. do 30.09.2012.</t>
  </si>
  <si>
    <t>stanje na dan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</si>
</sst>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3">
      <selection activeCell="I31" sqref="I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8" t="s">
        <v>249</v>
      </c>
      <c r="B2" s="159"/>
      <c r="C2" s="159"/>
      <c r="D2" s="160"/>
      <c r="E2" s="118" t="s">
        <v>333</v>
      </c>
      <c r="F2" s="12"/>
      <c r="G2" s="13" t="s">
        <v>250</v>
      </c>
      <c r="H2" s="118">
        <v>41182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1" t="s">
        <v>316</v>
      </c>
      <c r="B4" s="162"/>
      <c r="C4" s="162"/>
      <c r="D4" s="162"/>
      <c r="E4" s="162"/>
      <c r="F4" s="162"/>
      <c r="G4" s="162"/>
      <c r="H4" s="162"/>
      <c r="I4" s="16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4" t="s">
        <v>251</v>
      </c>
      <c r="B6" s="165"/>
      <c r="C6" s="156" t="s">
        <v>327</v>
      </c>
      <c r="D6" s="15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6" t="s">
        <v>252</v>
      </c>
      <c r="B8" s="167"/>
      <c r="C8" s="156" t="s">
        <v>328</v>
      </c>
      <c r="D8" s="15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3" t="s">
        <v>253</v>
      </c>
      <c r="B10" s="154"/>
      <c r="C10" s="156" t="s">
        <v>322</v>
      </c>
      <c r="D10" s="15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5"/>
      <c r="B11" s="15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4" t="s">
        <v>254</v>
      </c>
      <c r="B12" s="165"/>
      <c r="C12" s="168" t="s">
        <v>323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4" t="s">
        <v>255</v>
      </c>
      <c r="B14" s="165"/>
      <c r="C14" s="171">
        <v>33000</v>
      </c>
      <c r="D14" s="172"/>
      <c r="E14" s="16"/>
      <c r="F14" s="168" t="s">
        <v>324</v>
      </c>
      <c r="G14" s="169"/>
      <c r="H14" s="169"/>
      <c r="I14" s="17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4" t="s">
        <v>256</v>
      </c>
      <c r="B16" s="165"/>
      <c r="C16" s="168" t="s">
        <v>325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4" t="s">
        <v>257</v>
      </c>
      <c r="B18" s="165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4" t="s">
        <v>258</v>
      </c>
      <c r="B20" s="165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4" t="s">
        <v>259</v>
      </c>
      <c r="B22" s="165"/>
      <c r="C22" s="119">
        <v>491</v>
      </c>
      <c r="D22" s="168" t="s">
        <v>324</v>
      </c>
      <c r="E22" s="176"/>
      <c r="F22" s="177"/>
      <c r="G22" s="164"/>
      <c r="H22" s="17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4" t="s">
        <v>260</v>
      </c>
      <c r="B24" s="165"/>
      <c r="C24" s="119">
        <v>10</v>
      </c>
      <c r="D24" s="168" t="s">
        <v>331</v>
      </c>
      <c r="E24" s="176"/>
      <c r="F24" s="176"/>
      <c r="G24" s="177"/>
      <c r="H24" s="51" t="s">
        <v>261</v>
      </c>
      <c r="I24" s="120">
        <v>242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4" t="s">
        <v>262</v>
      </c>
      <c r="B26" s="165"/>
      <c r="C26" s="121" t="s">
        <v>326</v>
      </c>
      <c r="D26" s="25"/>
      <c r="E26" s="33"/>
      <c r="F26" s="24"/>
      <c r="G26" s="179" t="s">
        <v>263</v>
      </c>
      <c r="H26" s="165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9" t="s">
        <v>264</v>
      </c>
      <c r="B28" s="150"/>
      <c r="C28" s="151"/>
      <c r="D28" s="151"/>
      <c r="E28" s="152" t="s">
        <v>265</v>
      </c>
      <c r="F28" s="146"/>
      <c r="G28" s="146"/>
      <c r="H28" s="147" t="s">
        <v>266</v>
      </c>
      <c r="I28" s="14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5"/>
      <c r="B30" s="138"/>
      <c r="C30" s="138"/>
      <c r="D30" s="139"/>
      <c r="E30" s="145"/>
      <c r="F30" s="138"/>
      <c r="G30" s="138"/>
      <c r="H30" s="156"/>
      <c r="I30" s="157"/>
      <c r="J30" s="10"/>
      <c r="K30" s="10"/>
      <c r="L30" s="10"/>
    </row>
    <row r="31" spans="1:12" ht="12.75">
      <c r="A31" s="92"/>
      <c r="B31" s="22"/>
      <c r="C31" s="21"/>
      <c r="D31" s="140"/>
      <c r="E31" s="140"/>
      <c r="F31" s="140"/>
      <c r="G31" s="141"/>
      <c r="H31" s="16"/>
      <c r="I31" s="99"/>
      <c r="J31" s="10"/>
      <c r="K31" s="10"/>
      <c r="L31" s="10"/>
    </row>
    <row r="32" spans="1:12" ht="12.75">
      <c r="A32" s="145"/>
      <c r="B32" s="138"/>
      <c r="C32" s="138"/>
      <c r="D32" s="139"/>
      <c r="E32" s="145"/>
      <c r="F32" s="138"/>
      <c r="G32" s="138"/>
      <c r="H32" s="156"/>
      <c r="I32" s="15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5"/>
      <c r="B34" s="138"/>
      <c r="C34" s="138"/>
      <c r="D34" s="139"/>
      <c r="E34" s="145"/>
      <c r="F34" s="138"/>
      <c r="G34" s="138"/>
      <c r="H34" s="156"/>
      <c r="I34" s="15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5"/>
      <c r="B36" s="138"/>
      <c r="C36" s="138"/>
      <c r="D36" s="139"/>
      <c r="E36" s="145"/>
      <c r="F36" s="138"/>
      <c r="G36" s="138"/>
      <c r="H36" s="156"/>
      <c r="I36" s="157"/>
      <c r="J36" s="10"/>
      <c r="K36" s="10"/>
      <c r="L36" s="10"/>
    </row>
    <row r="37" spans="1:12" ht="12.75">
      <c r="A37" s="101"/>
      <c r="B37" s="30"/>
      <c r="C37" s="144"/>
      <c r="D37" s="134"/>
      <c r="E37" s="16"/>
      <c r="F37" s="144"/>
      <c r="G37" s="134"/>
      <c r="H37" s="16"/>
      <c r="I37" s="93"/>
      <c r="J37" s="10"/>
      <c r="K37" s="10"/>
      <c r="L37" s="10"/>
    </row>
    <row r="38" spans="1:12" ht="12.75">
      <c r="A38" s="145"/>
      <c r="B38" s="138"/>
      <c r="C38" s="138"/>
      <c r="D38" s="139"/>
      <c r="E38" s="145"/>
      <c r="F38" s="138"/>
      <c r="G38" s="138"/>
      <c r="H38" s="156"/>
      <c r="I38" s="15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5"/>
      <c r="B40" s="138"/>
      <c r="C40" s="138"/>
      <c r="D40" s="139"/>
      <c r="E40" s="145"/>
      <c r="F40" s="138"/>
      <c r="G40" s="138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3" t="s">
        <v>267</v>
      </c>
      <c r="B44" s="184"/>
      <c r="C44" s="156"/>
      <c r="D44" s="157"/>
      <c r="E44" s="26"/>
      <c r="F44" s="168"/>
      <c r="G44" s="138"/>
      <c r="H44" s="138"/>
      <c r="I44" s="139"/>
      <c r="J44" s="10"/>
      <c r="K44" s="10"/>
      <c r="L44" s="10"/>
    </row>
    <row r="45" spans="1:12" ht="12.75">
      <c r="A45" s="101"/>
      <c r="B45" s="30"/>
      <c r="C45" s="144"/>
      <c r="D45" s="134"/>
      <c r="E45" s="16"/>
      <c r="F45" s="144"/>
      <c r="G45" s="135"/>
      <c r="H45" s="35"/>
      <c r="I45" s="105"/>
      <c r="J45" s="10"/>
      <c r="K45" s="10"/>
      <c r="L45" s="10"/>
    </row>
    <row r="46" spans="1:12" ht="12.75">
      <c r="A46" s="153" t="s">
        <v>268</v>
      </c>
      <c r="B46" s="184"/>
      <c r="C46" s="168" t="s">
        <v>334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3" t="s">
        <v>270</v>
      </c>
      <c r="B48" s="184"/>
      <c r="C48" s="185" t="s">
        <v>335</v>
      </c>
      <c r="D48" s="186"/>
      <c r="E48" s="187"/>
      <c r="F48" s="16"/>
      <c r="G48" s="51" t="s">
        <v>271</v>
      </c>
      <c r="H48" s="185" t="s">
        <v>336</v>
      </c>
      <c r="I48" s="18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3" t="s">
        <v>257</v>
      </c>
      <c r="B50" s="184"/>
      <c r="C50" s="190" t="s">
        <v>338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4" t="s">
        <v>272</v>
      </c>
      <c r="B52" s="165"/>
      <c r="C52" s="185" t="s">
        <v>337</v>
      </c>
      <c r="D52" s="186"/>
      <c r="E52" s="186"/>
      <c r="F52" s="186"/>
      <c r="G52" s="186"/>
      <c r="H52" s="186"/>
      <c r="I52" s="170"/>
      <c r="J52" s="10"/>
      <c r="K52" s="10"/>
      <c r="L52" s="10"/>
    </row>
    <row r="53" spans="1:12" ht="12.75">
      <c r="A53" s="106"/>
      <c r="B53" s="20"/>
      <c r="C53" s="180" t="s">
        <v>273</v>
      </c>
      <c r="D53" s="180"/>
      <c r="E53" s="180"/>
      <c r="F53" s="180"/>
      <c r="G53" s="180"/>
      <c r="H53" s="18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1" t="s">
        <v>274</v>
      </c>
      <c r="C55" s="192"/>
      <c r="D55" s="192"/>
      <c r="E55" s="192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6"/>
      <c r="B57" s="193" t="s">
        <v>307</v>
      </c>
      <c r="C57" s="194"/>
      <c r="D57" s="194"/>
      <c r="E57" s="194"/>
      <c r="F57" s="194"/>
      <c r="G57" s="194"/>
      <c r="H57" s="194"/>
      <c r="I57" s="108"/>
      <c r="J57" s="10"/>
      <c r="K57" s="10"/>
      <c r="L57" s="10"/>
    </row>
    <row r="58" spans="1:12" ht="12.75">
      <c r="A58" s="106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6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8"/>
      <c r="H63" s="18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0">
      <selection activeCell="J65" sqref="J65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339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7" t="s">
        <v>278</v>
      </c>
      <c r="J4" s="58" t="s">
        <v>318</v>
      </c>
      <c r="K4" s="59" t="s">
        <v>319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6">
        <v>2</v>
      </c>
      <c r="J5" s="55">
        <v>3</v>
      </c>
      <c r="K5" s="55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127">
        <f>J9+J16+J26+J35+J39</f>
        <v>569899534</v>
      </c>
      <c r="K8" s="127">
        <f>K9+K16+K26+K35+K39</f>
        <v>671387598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531083</v>
      </c>
      <c r="K9" s="53">
        <f>SUM(K10:K15)</f>
        <v>510891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518268</v>
      </c>
      <c r="K10" s="7">
        <v>445625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12815</v>
      </c>
      <c r="K11" s="7">
        <v>65266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272801344</v>
      </c>
      <c r="K16" s="53">
        <f>SUM(K17:K25)</f>
        <v>250270370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3685749</v>
      </c>
      <c r="K17" s="7">
        <v>5184243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81588110</v>
      </c>
      <c r="K18" s="7">
        <v>85803166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160293587</v>
      </c>
      <c r="K19" s="7">
        <v>153020482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2587429</v>
      </c>
      <c r="K22" s="7">
        <v>1413674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23411903</v>
      </c>
      <c r="K23" s="7">
        <v>3109477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9300</v>
      </c>
      <c r="K24" s="7">
        <v>9300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1225266</v>
      </c>
      <c r="K25" s="7">
        <v>1730028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296542243</v>
      </c>
      <c r="K26" s="53">
        <f>SUM(K27:K34)</f>
        <v>420582742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285332803</v>
      </c>
      <c r="K27" s="7">
        <v>383031683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11209440</v>
      </c>
      <c r="K32" s="7">
        <v>37551059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24864</v>
      </c>
      <c r="K35" s="53">
        <f>SUM(K36:K38)</f>
        <v>23595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24864</v>
      </c>
      <c r="K37" s="7">
        <v>23595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127">
        <f>J41+J49+J56+J64</f>
        <v>455543559</v>
      </c>
      <c r="K40" s="127">
        <f>K41+K49+K56+K64</f>
        <v>562090865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211954385</v>
      </c>
      <c r="K41" s="53">
        <f>SUM(K42:K48)</f>
        <v>276196911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20391554</v>
      </c>
      <c r="K42" s="7">
        <v>26367528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>
        <v>50274832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175331477</v>
      </c>
      <c r="K44" s="7">
        <v>176325701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2869607</v>
      </c>
      <c r="K45" s="7">
        <v>11151759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13361747</v>
      </c>
      <c r="K46" s="7">
        <v>12077091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131418296</v>
      </c>
      <c r="K49" s="53">
        <f>SUM(K50:K55)</f>
        <v>179086310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23314628</v>
      </c>
      <c r="K50" s="7">
        <v>49904130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78898405</v>
      </c>
      <c r="K51" s="7">
        <v>122045321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/>
      <c r="K53" s="7"/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29020843</v>
      </c>
      <c r="K54" s="7">
        <v>7129455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184420</v>
      </c>
      <c r="K55" s="7">
        <v>7404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85497110</v>
      </c>
      <c r="K56" s="53">
        <f>SUM(K57:K63)</f>
        <v>95622836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1506678</v>
      </c>
      <c r="K58" s="7">
        <v>17949378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39779361</v>
      </c>
      <c r="K61" s="7">
        <v>46146069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44211071</v>
      </c>
      <c r="K62" s="7">
        <v>31502109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>
        <v>25280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26673768</v>
      </c>
      <c r="K64" s="7">
        <v>11184808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130">
        <v>2122790</v>
      </c>
      <c r="K65" s="130">
        <v>2625967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7">
        <f>J7+J8+J40+J65</f>
        <v>1027565883</v>
      </c>
      <c r="K66" s="127">
        <f>K7+K8+K40+K65</f>
        <v>1236104430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131">
        <v>10852530</v>
      </c>
      <c r="K67" s="131">
        <v>86546433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126">
        <f>J70+J71+J72+J78+J79+J82+J85</f>
        <v>532440254</v>
      </c>
      <c r="K69" s="126">
        <f>K70+K71+K72+K78+K79+K82+K85</f>
        <v>666767633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249600060</v>
      </c>
      <c r="K70" s="7">
        <v>249600060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9064213</v>
      </c>
      <c r="K71" s="7">
        <v>10368101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19389313</v>
      </c>
      <c r="K72" s="53">
        <f>K73+K74-K75+K76+K77</f>
        <v>56346673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12480003</v>
      </c>
      <c r="K73" s="7">
        <v>12480003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43866670</v>
      </c>
      <c r="K74" s="7">
        <v>43866670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36957360</v>
      </c>
      <c r="K75" s="7">
        <v>0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874338</v>
      </c>
      <c r="K78" s="7">
        <v>4352290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130952109</v>
      </c>
      <c r="K79" s="53">
        <f>K80-K81</f>
        <v>253633879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130952109</v>
      </c>
      <c r="K80" s="7">
        <v>253633879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122560221</v>
      </c>
      <c r="K82" s="53">
        <f>K83-K84</f>
        <v>92466630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122560221</v>
      </c>
      <c r="K83" s="7">
        <v>92466630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127">
        <f>SUM(J87:J89)</f>
        <v>0</v>
      </c>
      <c r="K86" s="127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127">
        <f>SUM(J91:J99)</f>
        <v>142272174</v>
      </c>
      <c r="K90" s="127">
        <f>SUM(K91:K99)</f>
        <v>103632201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16985496</v>
      </c>
      <c r="K92" s="7">
        <v>20564812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125286678</v>
      </c>
      <c r="K93" s="7">
        <v>83067389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27">
        <f>SUM(J101:J112)</f>
        <v>350998386</v>
      </c>
      <c r="K100" s="127">
        <f>SUM(K101:K112)</f>
        <v>465658008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9040876</v>
      </c>
      <c r="K101" s="7">
        <v>4289687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5198874</v>
      </c>
      <c r="K102" s="7">
        <v>35208946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65505340</v>
      </c>
      <c r="K103" s="7">
        <v>79750446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154321367</v>
      </c>
      <c r="K104" s="7">
        <v>231002730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111464083</v>
      </c>
      <c r="K105" s="7">
        <v>111313473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1897442</v>
      </c>
      <c r="K108" s="7">
        <v>1817672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1906090</v>
      </c>
      <c r="K109" s="7">
        <v>1426768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11874</v>
      </c>
      <c r="K110" s="7">
        <v>20740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1652440</v>
      </c>
      <c r="K112" s="7">
        <v>827546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130">
        <v>1855069</v>
      </c>
      <c r="K113" s="130">
        <v>46588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27">
        <f>J69+J86+J90+J100+J113</f>
        <v>1027565883</v>
      </c>
      <c r="K114" s="127">
        <f>K69+K86+K90+K100+K113</f>
        <v>1236104430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131">
        <v>10852530</v>
      </c>
      <c r="K115" s="131">
        <v>86546433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0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339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7" t="s">
        <v>279</v>
      </c>
      <c r="J4" s="257" t="s">
        <v>318</v>
      </c>
      <c r="K4" s="257"/>
      <c r="L4" s="257" t="s">
        <v>319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126">
        <f>SUM(J8:J9)</f>
        <v>581575564</v>
      </c>
      <c r="K7" s="126">
        <f>SUM(K8:K9)</f>
        <v>246680460</v>
      </c>
      <c r="L7" s="126">
        <f>SUM(L8:L9)</f>
        <v>524266999</v>
      </c>
      <c r="M7" s="126">
        <f>SUM(M8:M9)</f>
        <v>129746052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563162574</v>
      </c>
      <c r="K8" s="7">
        <v>234872923</v>
      </c>
      <c r="L8" s="7">
        <v>504854545</v>
      </c>
      <c r="M8" s="7">
        <v>128617531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18412990</v>
      </c>
      <c r="K9" s="7">
        <v>11807537</v>
      </c>
      <c r="L9" s="7">
        <v>19412454</v>
      </c>
      <c r="M9" s="7">
        <v>1128521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27">
        <f>J11+J12+J16+J20+J21+J22+J25+J26</f>
        <v>531952074</v>
      </c>
      <c r="K10" s="127">
        <f>K11+K12+K16+K20+K21+K22+K25+K26</f>
        <v>227852795</v>
      </c>
      <c r="L10" s="127">
        <f>L11+L12+L16+L20+L21+L22+L25+L26</f>
        <v>417224372</v>
      </c>
      <c r="M10" s="127">
        <f>M11+M12+M16+M20+M21+M22+M25+M26</f>
        <v>79938857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12194963</v>
      </c>
      <c r="K11" s="7">
        <v>91010385</v>
      </c>
      <c r="L11" s="7">
        <v>-51269056</v>
      </c>
      <c r="M11" s="7">
        <v>-45843965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447834007</v>
      </c>
      <c r="K12" s="53">
        <f>SUM(K13:K15)</f>
        <v>106785827</v>
      </c>
      <c r="L12" s="53">
        <f>SUM(L13:L15)</f>
        <v>394760576</v>
      </c>
      <c r="M12" s="53">
        <f>SUM(M13:M15)</f>
        <v>106418224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298954082</v>
      </c>
      <c r="K13" s="7">
        <v>56304636</v>
      </c>
      <c r="L13" s="7">
        <v>278258681</v>
      </c>
      <c r="M13" s="7">
        <v>68748081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116660881</v>
      </c>
      <c r="K14" s="7">
        <v>37519935</v>
      </c>
      <c r="L14" s="7">
        <v>84975974</v>
      </c>
      <c r="M14" s="7">
        <v>25635266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32219044</v>
      </c>
      <c r="K15" s="7">
        <v>12961256</v>
      </c>
      <c r="L15" s="7">
        <v>31525921</v>
      </c>
      <c r="M15" s="7">
        <v>12034877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19693602</v>
      </c>
      <c r="K16" s="53">
        <f>SUM(K17:K19)</f>
        <v>7041753</v>
      </c>
      <c r="L16" s="53">
        <f>SUM(L17:L19)</f>
        <v>22352612</v>
      </c>
      <c r="M16" s="53">
        <f>SUM(M17:M19)</f>
        <v>6980405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12098125</v>
      </c>
      <c r="K17" s="7">
        <v>4259727</v>
      </c>
      <c r="L17" s="7">
        <v>13416459</v>
      </c>
      <c r="M17" s="7">
        <v>4170877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4718777</v>
      </c>
      <c r="K18" s="7">
        <v>1755594</v>
      </c>
      <c r="L18" s="7">
        <v>5854164</v>
      </c>
      <c r="M18" s="7">
        <v>1888225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2876700</v>
      </c>
      <c r="K19" s="7">
        <v>1026432</v>
      </c>
      <c r="L19" s="7">
        <v>3081989</v>
      </c>
      <c r="M19" s="7">
        <v>921303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24664117</v>
      </c>
      <c r="K20" s="7">
        <v>8313149</v>
      </c>
      <c r="L20" s="7">
        <v>27585180</v>
      </c>
      <c r="M20" s="7">
        <v>9125310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7156458</v>
      </c>
      <c r="K21" s="7">
        <v>2821017</v>
      </c>
      <c r="L21" s="7">
        <v>6463926</v>
      </c>
      <c r="M21" s="7">
        <v>2054577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20408927</v>
      </c>
      <c r="K26" s="7">
        <v>11880664</v>
      </c>
      <c r="L26" s="7">
        <v>17331134</v>
      </c>
      <c r="M26" s="7">
        <v>1204306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27">
        <f>SUM(J28:J32)</f>
        <v>2794875</v>
      </c>
      <c r="K27" s="127">
        <f>SUM(K28:K32)</f>
        <v>1290687</v>
      </c>
      <c r="L27" s="127">
        <f>SUM(L28:L32)</f>
        <v>9402545</v>
      </c>
      <c r="M27" s="127">
        <f>SUM(M28:M32)</f>
        <v>5005404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5567</v>
      </c>
      <c r="K28" s="7">
        <v>2484</v>
      </c>
      <c r="L28" s="7">
        <v>455782</v>
      </c>
      <c r="M28" s="7">
        <v>313302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2789308</v>
      </c>
      <c r="K29" s="7">
        <v>1288203</v>
      </c>
      <c r="L29" s="7">
        <v>8891459</v>
      </c>
      <c r="M29" s="7">
        <v>4673736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>
        <v>55304</v>
      </c>
      <c r="M32" s="7">
        <v>18366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27">
        <f>SUM(J34:J37)</f>
        <v>14307022</v>
      </c>
      <c r="K33" s="127">
        <f>SUM(K34:K37)</f>
        <v>9366805</v>
      </c>
      <c r="L33" s="127">
        <f>SUM(L34:L37)</f>
        <v>23978542</v>
      </c>
      <c r="M33" s="127">
        <v>8561475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281342</v>
      </c>
      <c r="K34" s="7">
        <v>281342</v>
      </c>
      <c r="L34" s="7">
        <v>260164</v>
      </c>
      <c r="M34" s="7">
        <v>0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13561178</v>
      </c>
      <c r="K35" s="7">
        <v>8744817</v>
      </c>
      <c r="L35" s="7">
        <v>19609239</v>
      </c>
      <c r="M35" s="7">
        <v>4811475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>
        <v>3750000</v>
      </c>
      <c r="M36" s="7">
        <v>3750000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464502</v>
      </c>
      <c r="K37" s="7">
        <v>340646</v>
      </c>
      <c r="L37" s="7">
        <v>359139</v>
      </c>
      <c r="M37" s="7">
        <v>0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27">
        <f>J7+J27+J38+J40</f>
        <v>584370439</v>
      </c>
      <c r="K42" s="127">
        <f>K7+K27+K38+K40</f>
        <v>247971147</v>
      </c>
      <c r="L42" s="127">
        <f>L7+L27+L38+L40</f>
        <v>533669544</v>
      </c>
      <c r="M42" s="127">
        <f>M7+M27+M38+M40</f>
        <v>134751456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27">
        <f>J10+J33+J39+J41</f>
        <v>546259096</v>
      </c>
      <c r="K43" s="127">
        <f>K10+K33+K39+K41</f>
        <v>237219600</v>
      </c>
      <c r="L43" s="127">
        <f>L10+L33+L39+L41</f>
        <v>441202914</v>
      </c>
      <c r="M43" s="127">
        <f>M10+M33+M39+M41</f>
        <v>88500332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27">
        <f>J42-J43</f>
        <v>38111343</v>
      </c>
      <c r="K44" s="127">
        <f>K42-K43</f>
        <v>10751547</v>
      </c>
      <c r="L44" s="127">
        <f>L42-L43</f>
        <v>92466630</v>
      </c>
      <c r="M44" s="127">
        <f>M42-M43</f>
        <v>46251124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38111343</v>
      </c>
      <c r="K45" s="53">
        <f>IF(K42&gt;K43,K42-K43,0)</f>
        <v>10751547</v>
      </c>
      <c r="L45" s="53">
        <f>IF(L42&gt;L43,L42-L43,0)</f>
        <v>92466630</v>
      </c>
      <c r="M45" s="53">
        <f>IF(M42&gt;M43,M42-M43,0)</f>
        <v>46251124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27">
        <f>J44-J47</f>
        <v>38111343</v>
      </c>
      <c r="K48" s="127">
        <f>K44-K47</f>
        <v>10751547</v>
      </c>
      <c r="L48" s="127">
        <f>L44-L47</f>
        <v>92466630</v>
      </c>
      <c r="M48" s="127">
        <f>M44-M47</f>
        <v>46251124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38111343</v>
      </c>
      <c r="K49" s="53">
        <f>IF(K48&gt;0,K48,0)</f>
        <v>10751547</v>
      </c>
      <c r="L49" s="53">
        <f>IF(L48&gt;0,L48,0)</f>
        <v>92466630</v>
      </c>
      <c r="M49" s="53">
        <f>IF(M48&gt;0,M48,0)</f>
        <v>46251124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4"/>
      <c r="J52" s="54"/>
      <c r="K52" s="54"/>
      <c r="L52" s="54"/>
      <c r="M52" s="61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128">
        <f>J48</f>
        <v>38111343</v>
      </c>
      <c r="K56" s="128">
        <f>K48</f>
        <v>10751547</v>
      </c>
      <c r="L56" s="128">
        <f>L48</f>
        <v>92466630</v>
      </c>
      <c r="M56" s="128">
        <f>M48</f>
        <v>46251124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127">
        <f>SUM(J58:J64)</f>
        <v>2265450</v>
      </c>
      <c r="K57" s="127">
        <f>SUM(K58:K64)</f>
        <v>755150</v>
      </c>
      <c r="L57" s="127">
        <f>SUM(L58:L64)</f>
        <v>1877998</v>
      </c>
      <c r="M57" s="127">
        <f>SUM(M58:M64)</f>
        <v>625999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2265450</v>
      </c>
      <c r="K59" s="7">
        <v>755150</v>
      </c>
      <c r="L59" s="7">
        <v>1877998</v>
      </c>
      <c r="M59" s="7">
        <v>625999</v>
      </c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127">
        <f>J57-J65</f>
        <v>2265450</v>
      </c>
      <c r="K66" s="127">
        <f>K57-K65</f>
        <v>755150</v>
      </c>
      <c r="L66" s="127">
        <f>L57-L65</f>
        <v>1877998</v>
      </c>
      <c r="M66" s="127">
        <f>M57-M65</f>
        <v>625999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129">
        <f>J56+J66</f>
        <v>40376793</v>
      </c>
      <c r="K67" s="129">
        <f>K56+K66</f>
        <v>11506697</v>
      </c>
      <c r="L67" s="129">
        <f>L56+L66</f>
        <v>94344628</v>
      </c>
      <c r="M67" s="129">
        <f>M56+M66</f>
        <v>46877123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3">
      <selection activeCell="A29" sqref="A29:H29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8.28125" style="52" customWidth="1"/>
    <col min="9" max="9" width="9.14062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339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318</v>
      </c>
      <c r="K4" s="66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38111343</v>
      </c>
      <c r="K7" s="7">
        <v>92466630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24664117</v>
      </c>
      <c r="K8" s="7">
        <v>27585180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88423322</v>
      </c>
      <c r="K9" s="7">
        <v>70404444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15400237</v>
      </c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39561620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/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206160639</v>
      </c>
      <c r="K13" s="53">
        <f>SUM(K7:K12)</f>
        <v>190456254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>
        <v>47668014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>
        <v>64242526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35332221</v>
      </c>
      <c r="K17" s="7">
        <v>39339104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SUM(J14:J17)</f>
        <v>35332221</v>
      </c>
      <c r="K18" s="53">
        <f>SUM(K14:K17)</f>
        <v>151249644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132">
        <f>IF(J13&gt;J18,J13-J18,0)</f>
        <v>170828418</v>
      </c>
      <c r="K19" s="127">
        <f>IF(K13&gt;K18,K13-K18,0)</f>
        <v>39206610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132">
        <f>IF(J18&gt;J13,J18-J13,0)</f>
        <v>0</v>
      </c>
      <c r="K20" s="127">
        <f>IF(K18&gt;K13,K18-K13,0)</f>
        <v>0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461605</v>
      </c>
      <c r="K22" s="7">
        <v>12221607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840037</v>
      </c>
      <c r="K24" s="7">
        <v>902054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>
        <v>191080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>
        <v>10637007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>
        <f>SUM(J22:J26)</f>
        <v>1301642</v>
      </c>
      <c r="K27" s="53">
        <f>SUM(K22:K26)</f>
        <v>23951748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26481625</v>
      </c>
      <c r="K28" s="7">
        <v>17255621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901490</v>
      </c>
      <c r="K30" s="7">
        <v>109707097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27383115</v>
      </c>
      <c r="K31" s="53">
        <f>SUM(K28:K30)</f>
        <v>126962718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132">
        <f>IF(J27&gt;J31,J27-J31,0)</f>
        <v>0</v>
      </c>
      <c r="K32" s="127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132">
        <f>IF(J31&gt;J27,J31-J27,0)</f>
        <v>26081473</v>
      </c>
      <c r="K33" s="127">
        <f>IF(K31&gt;K27,K31-K27,0)</f>
        <v>103010970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227680394</v>
      </c>
      <c r="K36" s="7">
        <v>168432559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1194232</v>
      </c>
      <c r="K37" s="7">
        <v>278095871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f>SUM(J35:J37)</f>
        <v>228874626</v>
      </c>
      <c r="K38" s="53">
        <f>SUM(K35:K37)</f>
        <v>446528430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299678818</v>
      </c>
      <c r="K39" s="7">
        <v>177677810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49556935</v>
      </c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6036872</v>
      </c>
      <c r="K41" s="7">
        <v>6850898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21523710</v>
      </c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2725261</v>
      </c>
      <c r="K43" s="7">
        <v>213684322</v>
      </c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379521596</v>
      </c>
      <c r="K44" s="53">
        <f>SUM(K39:K43)</f>
        <v>398213030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32">
        <f>IF(J38&gt;J44,J38-J44,0)</f>
        <v>0</v>
      </c>
      <c r="K45" s="127">
        <f>IF(K38&gt;K44,K38-K44,0)</f>
        <v>48315400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132">
        <f>IF(J44&gt;J38,J44-J38,0)</f>
        <v>150646970</v>
      </c>
      <c r="K46" s="127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IF(J20-J19+J33-J32+J46-J45&gt;0,J20-J19+J33-J32+J46-J45,0)</f>
        <v>5900025</v>
      </c>
      <c r="K48" s="53">
        <f>IF(K20-K19+K33-K32+K46-K45&gt;0,K20-K19+K33-K32+K46-K45,0)</f>
        <v>15488960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49916889</v>
      </c>
      <c r="K49" s="7">
        <v>26673768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f>K47</f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f>J48</f>
        <v>5900025</v>
      </c>
      <c r="K51" s="5">
        <f>K48</f>
        <v>15488960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4">
        <f>J49+J50-J51</f>
        <v>44016864</v>
      </c>
      <c r="K52" s="60">
        <f>K49+K50-K51</f>
        <v>11184808</v>
      </c>
    </row>
    <row r="54" ht="12.75">
      <c r="K54" s="13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318</v>
      </c>
      <c r="K4" s="66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2" width="8.140625" style="75" customWidth="1"/>
    <col min="3" max="3" width="7.8515625" style="75" customWidth="1"/>
    <col min="4" max="8" width="8.00390625" style="75" customWidth="1"/>
    <col min="9" max="9" width="7.7109375" style="75" customWidth="1"/>
    <col min="10" max="11" width="9.28125" style="75" customWidth="1"/>
    <col min="12" max="16384" width="9.140625" style="75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4"/>
    </row>
    <row r="2" spans="1:12" ht="15.75">
      <c r="A2" s="42"/>
      <c r="B2" s="73"/>
      <c r="C2" s="274" t="s">
        <v>282</v>
      </c>
      <c r="D2" s="274"/>
      <c r="E2" s="76" t="s">
        <v>333</v>
      </c>
      <c r="F2" s="43" t="s">
        <v>250</v>
      </c>
      <c r="G2" s="275">
        <v>41182</v>
      </c>
      <c r="H2" s="276"/>
      <c r="I2" s="73"/>
      <c r="J2" s="73"/>
      <c r="K2" s="73"/>
      <c r="L2" s="77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79" t="s">
        <v>305</v>
      </c>
      <c r="J3" s="80" t="s">
        <v>150</v>
      </c>
      <c r="K3" s="80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2">
        <v>2</v>
      </c>
      <c r="J4" s="81" t="s">
        <v>283</v>
      </c>
      <c r="K4" s="81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249600060</v>
      </c>
      <c r="K5" s="45">
        <v>249600060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9064213</v>
      </c>
      <c r="K6" s="46">
        <v>10368101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19389313</v>
      </c>
      <c r="K7" s="46">
        <v>56346673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130952109</v>
      </c>
      <c r="K8" s="46">
        <v>253633879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122560221</v>
      </c>
      <c r="K9" s="46">
        <v>92466630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4473838</v>
      </c>
      <c r="K10" s="46">
        <v>4352290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-3599500</v>
      </c>
      <c r="K12" s="46">
        <v>0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127">
        <f>SUM(J5:J13)</f>
        <v>532440254</v>
      </c>
      <c r="K14" s="127">
        <f>SUM(K5:K13)</f>
        <v>666767633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8"/>
      <c r="K24" s="78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4" sqref="B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340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2012-10-26T07:47:22Z</cp:lastPrinted>
  <dcterms:created xsi:type="dcterms:W3CDTF">2008-10-17T11:51:54Z</dcterms:created>
  <dcterms:modified xsi:type="dcterms:W3CDTF">2012-10-26T07:48:03Z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