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<sst xmlns="http://schemas.openxmlformats.org/spreadsheetml/2006/main" count="396" uniqueCount="343">
  <si>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</si>
  <si>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</si>
  <si>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</si>
  <si>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</si>
  <si>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</si>
  <si>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</si>
  <si>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</si>
  <si>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</si>
  <si>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</si>
  <si>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</si>
  <si>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</si>
  <si>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</si>
  <si>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</si>
  <si>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</si>
  <si>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</si>
  <si>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</si>
  <si>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</si>
  <si>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</si>
  <si>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</si>
  <si>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</si>
  <si>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</si>
  <si>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</si>
  <si>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</si>
  <si>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</si>
  <si>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</si>
  <si>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</si>
  <si>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</si>
  <si>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</si>
  <si>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</si>
  <si>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</si>
  <si>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</si>
  <si>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</si>
  <si>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</si>
  <si>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</si>
  <si>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</si>
  <si>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</si>
  <si>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</si>
  <si>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</si>
  <si>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</si>
  <si>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</si>
  <si>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</si>
  <si>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</si>
  <si>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</si>
  <si>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</si>
  <si>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</si>
  <si>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</si>
  <si>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</si>
  <si>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</si>
  <si>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</si>
  <si>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</si>
  <si>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</si>
  <si>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</si>
  <si>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</si>
  <si>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</si>
  <si>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</si>
  <si>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</si>
  <si>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</si>
  <si>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</si>
  <si>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</si>
  <si>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</si>
  <si>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</si>
  <si>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</si>
  <si>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</si>
  <si>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</si>
  <si>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</si>
  <si>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</si>
  <si>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</si>
  <si>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</si>
  <si>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</si>
  <si>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</si>
  <si>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</si>
  <si>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</si>
  <si>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</si>
  <si>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</si>
  <si>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</si>
  <si>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</si>
  <si>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</si>
  <si>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</si>
  <si>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</si>
  <si>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</si>
  <si>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</si>
  <si>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</si>
  <si>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</si>
  <si>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</si>
  <si>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</si>
  <si>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</si>
  <si>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</si>
  <si>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</si>
  <si>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</si>
  <si>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</si>
  <si>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</si>
  <si>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</si>
  <si>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</si>
  <si>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</si>
  <si>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</si>
  <si>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</si>
  <si>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</si>
  <si>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</si>
  <si>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</si>
  <si>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</si>
  <si>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</si>
  <si>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</si>
  <si>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</si>
  <si>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</si>
  <si>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</si>
  <si>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</si>
  <si>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</si>
  <si>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</si>
  <si>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</si>
  <si>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</si>
  <si>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</si>
  <si>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</si>
  <si>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</si>
  <si>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</si>
  <si>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</si>
  <si>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</si>
  <si>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</si>
  <si>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</si>
  <si>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</si>
  <si>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</si>
  <si>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</si>
  <si>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</si>
  <si>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</si>
  <si>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</si>
  <si>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</si>
  <si>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</si>
  <si>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</si>
  <si>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</si>
  <si>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</si>
  <si>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</si>
  <si>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</si>
  <si>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</si>
  <si>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</si>
  <si>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</si>
  <si>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</si>
  <si>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</si>
  <si>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</si>
  <si>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</si>
  <si>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</si>
  <si>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</si>
  <si>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</si>
  <si>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</si>
  <si>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</si>
  <si>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</si>
  <si>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</si>
  <si>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</si>
  <si>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</si>
  <si>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</si>
  <si>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</si>
  <si>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</si>
  <si>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</si>
  <si>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</si>
  <si>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</si>
  <si>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</si>
  <si>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</si>
  <si>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</si>
  <si>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</si>
  <si>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</si>
  <si>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</si>
  <si>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</si>
  <si>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</si>
  <si>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</si>
  <si>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</si>
  <si>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</si>
  <si>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</si>
  <si>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</si>
  <si>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</si>
  <si>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</si>
  <si>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</si>
  <si>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</si>
  <si>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</si>
  <si>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</si>
  <si>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</si>
  <si>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</si>
  <si>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</si>
  <si>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</si>
  <si>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</si>
  <si>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</si>
  <si>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</si>
  <si>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</si>
  <si>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</si>
  <si>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</si>
  <si>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</si>
  <si>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</si>
  <si>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</si>
  <si>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</si>
  <si>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</si>
  <si>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</si>
  <si>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</si>
  <si>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</si>
  <si>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</si>
  <si>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</si>
  <si>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</si>
  <si>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</si>
  <si>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</si>
  <si>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</si>
  <si>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</si>
  <si>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</si>
  <si>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</si>
  <si>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</si>
  <si>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</si>
  <si>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</si>
  <si>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</si>
  <si>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</si>
  <si>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</si>
  <si>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</si>
  <si>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</si>
  <si>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</si>
  <si>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</si>
  <si>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</si>
  <si>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</si>
  <si>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</si>
  <si>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</si>
  <si>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</si>
  <si>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</si>
  <si>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</si>
  <si>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</si>
  <si>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</si>
  <si>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</si>
  <si>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</si>
  <si>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</si>
  <si>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</si>
  <si>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</si>
  <si>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</si>
  <si>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</si>
  <si>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</si>
  <si>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</si>
  <si>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</si>
  <si>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</si>
  <si>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</si>
  <si>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</si>
  <si>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</si>
  <si>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</si>
  <si>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</si>
  <si>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</si>
  <si>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</si>
  <si>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</si>
  <si>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</si>
  <si>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</si>
  <si>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</si>
  <si>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</si>
  <si>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</si>
  <si>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</si>
  <si>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</si>
  <si>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</si>
  <si>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</si>
  <si>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</si>
  <si>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</si>
  <si>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</si>
  <si>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</si>
  <si>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</si>
  <si>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</si>
  <si>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</si>
  <si>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</si>
  <si>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</si>
  <si>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</si>
  <si>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</si>
  <si>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</si>
  <si>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</si>
  <si>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</si>
  <si>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</si>
  <si>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</si>
  <si>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</si>
  <si>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</si>
  <si>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</si>
  <si>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</si>
  <si>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</si>
  <si>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</si>
  <si>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</si>
  <si>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</si>
  <si>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</si>
  <si>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</si>
  <si>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</si>
  <si>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</si>
  <si>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</si>
  <si>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</si>
  <si>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</si>
  <si>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</si>
  <si>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</si>
  <si>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</si>
  <si>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</si>
  <si>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</si>
  <si>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</si>
  <si>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</si>
  <si>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</si>
  <si>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</si>
  <si>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</si>
  <si>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</si>
  <si>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</si>
  <si>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</si>
  <si>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</si>
  <si>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</si>
  <si>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</si>
  <si>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</si>
  <si>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</si>
  <si>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</si>
  <si>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</si>
  <si>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</si>
  <si>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</si>
  <si>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</si>
  <si>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</si>
  <si>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</si>
  <si>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</si>
  <si>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</si>
  <si>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</si>
  <si>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</si>
  <si>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</si>
  <si>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</si>
  <si>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</si>
  <si>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</si>
  <si>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</si>
  <si>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</si>
  <si>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</si>
  <si>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</si>
  <si>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</si>
  <si>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</si>
  <si>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</si>
  <si>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</si>
  <si>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</si>
  <si>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</si>
  <si>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</si>
  <si>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</si>
  <si>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</si>
  <si>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01650971</t>
  </si>
  <si>
    <t>010049135</t>
  </si>
  <si>
    <t>04525204420</t>
  </si>
  <si>
    <t>VIRO TVORNICA ŠEĆERA d.d.</t>
  </si>
  <si>
    <t>VIROVITICA</t>
  </si>
  <si>
    <t>MATIJE GUPCA 254</t>
  </si>
  <si>
    <t>viro@secerana.hr</t>
  </si>
  <si>
    <t>www.secerana.hr</t>
  </si>
  <si>
    <t>VIROVITIČKO-PODRAVSKA</t>
  </si>
  <si>
    <t>NE</t>
  </si>
  <si>
    <t>1081</t>
  </si>
  <si>
    <t>ZDENKA SMOJVER</t>
  </si>
  <si>
    <t>033840122</t>
  </si>
  <si>
    <t>033840103</t>
  </si>
  <si>
    <t>racunovodstvo-viro@secerana.hr</t>
  </si>
  <si>
    <t>ŽELJKO ZADRO</t>
  </si>
  <si>
    <t>stanje na dan 31.12.2011.</t>
  </si>
  <si>
    <t>Obveznik: VIRO TVORNICA ŠEĆERA d.d.____________________________________</t>
  </si>
  <si>
    <t>u razdoblju 01.01.2011. do 31.12.2011.</t>
  </si>
  <si>
    <t xml:space="preserve">Nije bilo promjena računovodstvenih politika. Ukupni prihodi su porasli za 20,37% u 2011. godini u odnosu na prethodnu godinu, dok su ukupni rashodi porasli za 9,43%. U tekućoj godini ostvarena je dobit u iznosu od 122.560.221 kn, te sveobuhvatna dobit u iznosu od 125.580.821 kn. Obveze za dospjele anuitete podmirivane su u rokovima.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</si>
</sst>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30" xfId="52" applyFont="1" applyBorder="1" applyAlignment="1">
      <alignment/>
      <protection/>
    </xf>
    <xf numFmtId="0" fontId="3" fillId="0" borderId="25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1" xfId="52" applyFont="1" applyBorder="1" applyAlignment="1" applyProtection="1">
      <alignment horizontal="center" vertical="top"/>
      <protection hidden="1"/>
    </xf>
    <xf numFmtId="0" fontId="3" fillId="0" borderId="31" xfId="52" applyFont="1" applyBorder="1" applyAlignment="1">
      <alignment horizontal="center"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10" fillId="0" borderId="32" xfId="52" applyFont="1" applyBorder="1" applyAlignment="1">
      <alignment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48" applyFill="1" applyBorder="1" applyAlignment="1" applyProtection="1">
      <alignment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49" fontId="4" fillId="0" borderId="27" xfId="48" applyNumberForma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POD" xfId="52"/>
    <cellStyle name="Note" xfId="53"/>
    <cellStyle name="Output" xfId="54"/>
    <cellStyle name="Percent" xfId="55"/>
    <cellStyle name="Followed Hyperlink" xfId="56"/>
    <cellStyle name="Style 1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r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racunovodstvo-viro@secera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1" sqref="I2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2" t="s">
        <v>248</v>
      </c>
      <c r="B1" s="139"/>
      <c r="C1" s="139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5" t="s">
        <v>249</v>
      </c>
      <c r="B2" s="156"/>
      <c r="C2" s="156"/>
      <c r="D2" s="157"/>
      <c r="E2" s="120" t="s">
        <v>322</v>
      </c>
      <c r="F2" s="12"/>
      <c r="G2" s="13" t="s">
        <v>250</v>
      </c>
      <c r="H2" s="120">
        <v>40908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58" t="s">
        <v>316</v>
      </c>
      <c r="B4" s="159"/>
      <c r="C4" s="159"/>
      <c r="D4" s="159"/>
      <c r="E4" s="159"/>
      <c r="F4" s="159"/>
      <c r="G4" s="159"/>
      <c r="H4" s="159"/>
      <c r="I4" s="160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1" t="s">
        <v>251</v>
      </c>
      <c r="B6" s="162"/>
      <c r="C6" s="153" t="s">
        <v>323</v>
      </c>
      <c r="D6" s="15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3" t="s">
        <v>252</v>
      </c>
      <c r="B8" s="164"/>
      <c r="C8" s="153" t="s">
        <v>324</v>
      </c>
      <c r="D8" s="154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0" t="s">
        <v>253</v>
      </c>
      <c r="B10" s="151"/>
      <c r="C10" s="153" t="s">
        <v>325</v>
      </c>
      <c r="D10" s="154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2"/>
      <c r="B11" s="15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1" t="s">
        <v>254</v>
      </c>
      <c r="B12" s="162"/>
      <c r="C12" s="165" t="s">
        <v>326</v>
      </c>
      <c r="D12" s="166"/>
      <c r="E12" s="166"/>
      <c r="F12" s="166"/>
      <c r="G12" s="166"/>
      <c r="H12" s="166"/>
      <c r="I12" s="16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1" t="s">
        <v>255</v>
      </c>
      <c r="B14" s="162"/>
      <c r="C14" s="168">
        <v>33000</v>
      </c>
      <c r="D14" s="169"/>
      <c r="E14" s="16"/>
      <c r="F14" s="165" t="s">
        <v>327</v>
      </c>
      <c r="G14" s="166"/>
      <c r="H14" s="166"/>
      <c r="I14" s="16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1" t="s">
        <v>256</v>
      </c>
      <c r="B16" s="162"/>
      <c r="C16" s="165" t="s">
        <v>328</v>
      </c>
      <c r="D16" s="166"/>
      <c r="E16" s="166"/>
      <c r="F16" s="166"/>
      <c r="G16" s="166"/>
      <c r="H16" s="166"/>
      <c r="I16" s="167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1" t="s">
        <v>257</v>
      </c>
      <c r="B18" s="162"/>
      <c r="C18" s="170" t="s">
        <v>329</v>
      </c>
      <c r="D18" s="171"/>
      <c r="E18" s="171"/>
      <c r="F18" s="171"/>
      <c r="G18" s="171"/>
      <c r="H18" s="171"/>
      <c r="I18" s="172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1" t="s">
        <v>258</v>
      </c>
      <c r="B20" s="162"/>
      <c r="C20" s="170" t="s">
        <v>330</v>
      </c>
      <c r="D20" s="171"/>
      <c r="E20" s="171"/>
      <c r="F20" s="171"/>
      <c r="G20" s="171"/>
      <c r="H20" s="171"/>
      <c r="I20" s="172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1" t="s">
        <v>259</v>
      </c>
      <c r="B22" s="162"/>
      <c r="C22" s="121">
        <v>491</v>
      </c>
      <c r="D22" s="165" t="s">
        <v>327</v>
      </c>
      <c r="E22" s="173"/>
      <c r="F22" s="174"/>
      <c r="G22" s="161"/>
      <c r="H22" s="17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1" t="s">
        <v>260</v>
      </c>
      <c r="B24" s="162"/>
      <c r="C24" s="121">
        <v>10</v>
      </c>
      <c r="D24" s="165" t="s">
        <v>331</v>
      </c>
      <c r="E24" s="173"/>
      <c r="F24" s="173"/>
      <c r="G24" s="174"/>
      <c r="H24" s="51" t="s">
        <v>261</v>
      </c>
      <c r="I24" s="122">
        <v>250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61" t="s">
        <v>262</v>
      </c>
      <c r="B26" s="162"/>
      <c r="C26" s="123" t="s">
        <v>332</v>
      </c>
      <c r="D26" s="25"/>
      <c r="E26" s="33"/>
      <c r="F26" s="24"/>
      <c r="G26" s="176" t="s">
        <v>263</v>
      </c>
      <c r="H26" s="162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7" t="s">
        <v>264</v>
      </c>
      <c r="B28" s="178"/>
      <c r="C28" s="179"/>
      <c r="D28" s="179"/>
      <c r="E28" s="143" t="s">
        <v>265</v>
      </c>
      <c r="F28" s="144"/>
      <c r="G28" s="144"/>
      <c r="H28" s="145" t="s">
        <v>266</v>
      </c>
      <c r="I28" s="146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7"/>
      <c r="B30" s="148"/>
      <c r="C30" s="148"/>
      <c r="D30" s="149"/>
      <c r="E30" s="147"/>
      <c r="F30" s="148"/>
      <c r="G30" s="148"/>
      <c r="H30" s="153"/>
      <c r="I30" s="154"/>
      <c r="J30" s="10"/>
      <c r="K30" s="10"/>
      <c r="L30" s="10"/>
    </row>
    <row r="31" spans="1:12" ht="12.75">
      <c r="A31" s="94"/>
      <c r="B31" s="22"/>
      <c r="C31" s="21"/>
      <c r="D31" s="140"/>
      <c r="E31" s="140"/>
      <c r="F31" s="140"/>
      <c r="G31" s="141"/>
      <c r="H31" s="16"/>
      <c r="I31" s="101"/>
      <c r="J31" s="10"/>
      <c r="K31" s="10"/>
      <c r="L31" s="10"/>
    </row>
    <row r="32" spans="1:12" ht="12.75">
      <c r="A32" s="147"/>
      <c r="B32" s="148"/>
      <c r="C32" s="148"/>
      <c r="D32" s="149"/>
      <c r="E32" s="147"/>
      <c r="F32" s="148"/>
      <c r="G32" s="148"/>
      <c r="H32" s="153"/>
      <c r="I32" s="154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7"/>
      <c r="B34" s="148"/>
      <c r="C34" s="148"/>
      <c r="D34" s="149"/>
      <c r="E34" s="147"/>
      <c r="F34" s="148"/>
      <c r="G34" s="148"/>
      <c r="H34" s="153"/>
      <c r="I34" s="154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7"/>
      <c r="B36" s="148"/>
      <c r="C36" s="148"/>
      <c r="D36" s="149"/>
      <c r="E36" s="147"/>
      <c r="F36" s="148"/>
      <c r="G36" s="148"/>
      <c r="H36" s="153"/>
      <c r="I36" s="154"/>
      <c r="J36" s="10"/>
      <c r="K36" s="10"/>
      <c r="L36" s="10"/>
    </row>
    <row r="37" spans="1:12" ht="12.75">
      <c r="A37" s="103"/>
      <c r="B37" s="30"/>
      <c r="C37" s="131"/>
      <c r="D37" s="132"/>
      <c r="E37" s="16"/>
      <c r="F37" s="131"/>
      <c r="G37" s="132"/>
      <c r="H37" s="16"/>
      <c r="I37" s="95"/>
      <c r="J37" s="10"/>
      <c r="K37" s="10"/>
      <c r="L37" s="10"/>
    </row>
    <row r="38" spans="1:12" ht="12.75">
      <c r="A38" s="147"/>
      <c r="B38" s="148"/>
      <c r="C38" s="148"/>
      <c r="D38" s="149"/>
      <c r="E38" s="147"/>
      <c r="F38" s="148"/>
      <c r="G38" s="148"/>
      <c r="H38" s="153"/>
      <c r="I38" s="154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7"/>
      <c r="B40" s="148"/>
      <c r="C40" s="148"/>
      <c r="D40" s="149"/>
      <c r="E40" s="147"/>
      <c r="F40" s="148"/>
      <c r="G40" s="148"/>
      <c r="H40" s="153"/>
      <c r="I40" s="154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0" t="s">
        <v>267</v>
      </c>
      <c r="B44" s="129"/>
      <c r="C44" s="153"/>
      <c r="D44" s="154"/>
      <c r="E44" s="26"/>
      <c r="F44" s="165"/>
      <c r="G44" s="148"/>
      <c r="H44" s="148"/>
      <c r="I44" s="149"/>
      <c r="J44" s="10"/>
      <c r="K44" s="10"/>
      <c r="L44" s="10"/>
    </row>
    <row r="45" spans="1:12" ht="12.75">
      <c r="A45" s="103"/>
      <c r="B45" s="30"/>
      <c r="C45" s="131"/>
      <c r="D45" s="132"/>
      <c r="E45" s="16"/>
      <c r="F45" s="131"/>
      <c r="G45" s="133"/>
      <c r="H45" s="35"/>
      <c r="I45" s="107"/>
      <c r="J45" s="10"/>
      <c r="K45" s="10"/>
      <c r="L45" s="10"/>
    </row>
    <row r="46" spans="1:12" ht="12.75">
      <c r="A46" s="150" t="s">
        <v>268</v>
      </c>
      <c r="B46" s="129"/>
      <c r="C46" s="165" t="s">
        <v>334</v>
      </c>
      <c r="D46" s="134"/>
      <c r="E46" s="134"/>
      <c r="F46" s="134"/>
      <c r="G46" s="134"/>
      <c r="H46" s="134"/>
      <c r="I46" s="135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0" t="s">
        <v>270</v>
      </c>
      <c r="B48" s="129"/>
      <c r="C48" s="130" t="s">
        <v>335</v>
      </c>
      <c r="D48" s="180"/>
      <c r="E48" s="181"/>
      <c r="F48" s="16"/>
      <c r="G48" s="51" t="s">
        <v>271</v>
      </c>
      <c r="H48" s="130" t="s">
        <v>336</v>
      </c>
      <c r="I48" s="181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0" t="s">
        <v>257</v>
      </c>
      <c r="B50" s="129"/>
      <c r="C50" s="184" t="s">
        <v>337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1" t="s">
        <v>272</v>
      </c>
      <c r="B52" s="162"/>
      <c r="C52" s="130" t="s">
        <v>338</v>
      </c>
      <c r="D52" s="180"/>
      <c r="E52" s="180"/>
      <c r="F52" s="180"/>
      <c r="G52" s="180"/>
      <c r="H52" s="180"/>
      <c r="I52" s="167"/>
      <c r="J52" s="10"/>
      <c r="K52" s="10"/>
      <c r="L52" s="10"/>
    </row>
    <row r="53" spans="1:12" ht="12.75">
      <c r="A53" s="108"/>
      <c r="B53" s="20"/>
      <c r="C53" s="136" t="s">
        <v>273</v>
      </c>
      <c r="D53" s="136"/>
      <c r="E53" s="136"/>
      <c r="F53" s="136"/>
      <c r="G53" s="136"/>
      <c r="H53" s="13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37" t="s">
        <v>277</v>
      </c>
      <c r="H62" s="138"/>
      <c r="I62" s="128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ro@secerana.hr"/>
    <hyperlink ref="C20" r:id="rId2" display="www.secerana.hr"/>
    <hyperlink ref="C50" r:id="rId3" display="racunovodstvo-viro@secera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26">
      <selection activeCell="K45" sqref="K45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10.8515625" style="52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339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340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318</v>
      </c>
      <c r="K4" s="60" t="s">
        <v>319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509611901</v>
      </c>
      <c r="K8" s="53">
        <f>K9+K16+K26+K35+K39</f>
        <v>569899534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825820</v>
      </c>
      <c r="K9" s="53">
        <f>SUM(K10:K15)</f>
        <v>531083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>
        <v>368866</v>
      </c>
      <c r="K10" s="7">
        <v>518268</v>
      </c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456954</v>
      </c>
      <c r="K11" s="7">
        <v>12815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276594386</v>
      </c>
      <c r="K16" s="53">
        <f>SUM(K17:K25)</f>
        <v>272801344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3685749</v>
      </c>
      <c r="K17" s="7">
        <v>3685749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83831465</v>
      </c>
      <c r="K18" s="7">
        <v>81588110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177235263</v>
      </c>
      <c r="K19" s="7">
        <v>160293587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/>
      <c r="K20" s="7"/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2874452</v>
      </c>
      <c r="K22" s="7">
        <v>2587429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7660859</v>
      </c>
      <c r="K23" s="7">
        <v>23411903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9300</v>
      </c>
      <c r="K24" s="7">
        <v>9300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1297298</v>
      </c>
      <c r="K25" s="7">
        <v>1225266</v>
      </c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232124907</v>
      </c>
      <c r="K26" s="53">
        <f>SUM(K27:K34)</f>
        <v>296542243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220050139</v>
      </c>
      <c r="K27" s="7">
        <v>285332803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12074768</v>
      </c>
      <c r="K32" s="7">
        <v>11209440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66788</v>
      </c>
      <c r="K35" s="53">
        <f>SUM(K36:K38)</f>
        <v>24864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66788</v>
      </c>
      <c r="K37" s="7">
        <v>24864</v>
      </c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459415019</v>
      </c>
      <c r="K40" s="53">
        <f>K41+K49+K56+K64</f>
        <v>455543559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179545466</v>
      </c>
      <c r="K41" s="53">
        <f>SUM(K42:K48)</f>
        <v>211954385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23353642</v>
      </c>
      <c r="K42" s="7">
        <v>20391554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80127199</v>
      </c>
      <c r="K44" s="7">
        <v>175331477</v>
      </c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60161254</v>
      </c>
      <c r="K45" s="7">
        <v>2869607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15903371</v>
      </c>
      <c r="K46" s="7">
        <v>13361747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154135955</v>
      </c>
      <c r="K49" s="53">
        <f>SUM(K50:K55)</f>
        <v>131418296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31702076</v>
      </c>
      <c r="K50" s="7">
        <v>23314628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88550478</v>
      </c>
      <c r="K51" s="7">
        <v>78898405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266</v>
      </c>
      <c r="K53" s="7"/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33878734</v>
      </c>
      <c r="K54" s="7">
        <v>29020843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4401</v>
      </c>
      <c r="K55" s="7">
        <v>184420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75816709</v>
      </c>
      <c r="K56" s="53">
        <f>SUM(K57:K63)</f>
        <v>85497110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>
        <v>1506678</v>
      </c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16720661</v>
      </c>
      <c r="K61" s="7">
        <v>39779361</v>
      </c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59096048</v>
      </c>
      <c r="K62" s="7">
        <v>44211071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49916889</v>
      </c>
      <c r="K64" s="7">
        <v>26673768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1137763</v>
      </c>
      <c r="K65" s="7">
        <v>2122790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970164683</v>
      </c>
      <c r="K66" s="53">
        <f>K7+K8+K40+K65</f>
        <v>1027565883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10745168</v>
      </c>
      <c r="K67" s="8">
        <v>10852530</v>
      </c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486589292</v>
      </c>
      <c r="K69" s="54">
        <f>K70+K71+K72+K78+K79+K82+K85</f>
        <v>532440254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249600060</v>
      </c>
      <c r="K70" s="7">
        <v>249600060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9064213</v>
      </c>
      <c r="K71" s="7">
        <v>9064213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15495835</v>
      </c>
      <c r="K72" s="53">
        <f>K73+K74-K75+K76+K77</f>
        <v>19389313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12480003</v>
      </c>
      <c r="K73" s="7">
        <v>12480003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13866670</v>
      </c>
      <c r="K74" s="7">
        <v>43866670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10850838</v>
      </c>
      <c r="K75" s="7">
        <v>36957360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6844438</v>
      </c>
      <c r="K78" s="7">
        <v>874338</v>
      </c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163421726</v>
      </c>
      <c r="K79" s="53">
        <f>K80-K81</f>
        <v>130952109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163421726</v>
      </c>
      <c r="K80" s="7">
        <v>130952109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42163020</v>
      </c>
      <c r="K82" s="53">
        <f>K83-K84</f>
        <v>122560221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42163020</v>
      </c>
      <c r="K83" s="7">
        <v>122560221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252504135</v>
      </c>
      <c r="K90" s="53">
        <f>SUM(K91:K99)</f>
        <v>142272174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2204010</v>
      </c>
      <c r="K92" s="7">
        <v>16985496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250300125</v>
      </c>
      <c r="K93" s="7">
        <v>125286678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215861365</v>
      </c>
      <c r="K100" s="53">
        <f>SUM(K101:K112)</f>
        <v>350998386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56343792</v>
      </c>
      <c r="K101" s="7">
        <v>9040876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1118745</v>
      </c>
      <c r="K102" s="7">
        <v>5198874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53428183</v>
      </c>
      <c r="K103" s="7">
        <v>65505340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528903</v>
      </c>
      <c r="K104" s="7">
        <v>154321367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101294701</v>
      </c>
      <c r="K105" s="7">
        <v>111464083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1599716</v>
      </c>
      <c r="K108" s="7">
        <v>1897442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900965</v>
      </c>
      <c r="K109" s="7">
        <v>1906090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11874</v>
      </c>
      <c r="K110" s="7">
        <v>11874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634486</v>
      </c>
      <c r="K112" s="7">
        <v>1652440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15209891</v>
      </c>
      <c r="K113" s="7">
        <v>1855069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970164683</v>
      </c>
      <c r="K114" s="53">
        <f>K69+K86+K90+K100+K113</f>
        <v>1027565883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10745168</v>
      </c>
      <c r="K115" s="8">
        <v>10852530</v>
      </c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L20" sqref="L2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340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318</v>
      </c>
      <c r="K4" s="251"/>
      <c r="L4" s="251" t="s">
        <v>319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717047754</v>
      </c>
      <c r="K7" s="54">
        <f>SUM(K8:K9)</f>
        <v>216963039</v>
      </c>
      <c r="L7" s="54">
        <f>SUM(L8:L9)</f>
        <v>872654576</v>
      </c>
      <c r="M7" s="54">
        <f>SUM(M8:M9)</f>
        <v>291079012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710592306</v>
      </c>
      <c r="K8" s="7">
        <f>214978624-92123</f>
        <v>214886501</v>
      </c>
      <c r="L8" s="7">
        <v>852277165</v>
      </c>
      <c r="M8" s="7">
        <v>289114591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6455448</v>
      </c>
      <c r="K9" s="7">
        <v>2076538</v>
      </c>
      <c r="L9" s="7">
        <v>20377411</v>
      </c>
      <c r="M9" s="7">
        <v>1964421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668102516</v>
      </c>
      <c r="K10" s="53">
        <f>K11+K12+K16+K20+K21+K22+K25+K26</f>
        <v>203397166</v>
      </c>
      <c r="L10" s="53">
        <f>L11+L12+L16+L20+L21+L22+L25+L26</f>
        <v>736396461</v>
      </c>
      <c r="M10" s="53">
        <f>M11+M12+M16+M20+M21+M22+M25+M26</f>
        <v>204444387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74627318</v>
      </c>
      <c r="K11" s="7">
        <v>-38609844</v>
      </c>
      <c r="L11" s="7">
        <v>-94723355</v>
      </c>
      <c r="M11" s="7">
        <v>-106918318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521634580</v>
      </c>
      <c r="K12" s="53">
        <f>SUM(K13:K15)</f>
        <v>224594761</v>
      </c>
      <c r="L12" s="53">
        <f>SUM(L13:L15)</f>
        <v>722660929</v>
      </c>
      <c r="M12" s="53">
        <f>SUM(M13:M15)</f>
        <v>274826922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339450381</v>
      </c>
      <c r="K13" s="7">
        <v>193438564</v>
      </c>
      <c r="L13" s="7">
        <v>543869035</v>
      </c>
      <c r="M13" s="7">
        <v>244914953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154613571</v>
      </c>
      <c r="K14" s="7">
        <v>24529368</v>
      </c>
      <c r="L14" s="7">
        <v>137574787</v>
      </c>
      <c r="M14" s="7">
        <v>20913906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27570628</v>
      </c>
      <c r="K15" s="7">
        <v>6626829</v>
      </c>
      <c r="L15" s="7">
        <v>41217107</v>
      </c>
      <c r="M15" s="7">
        <v>8998063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27882314</v>
      </c>
      <c r="K16" s="53">
        <f>SUM(K17:K19)</f>
        <v>8483512</v>
      </c>
      <c r="L16" s="53">
        <f>SUM(L17:L19)</f>
        <v>28965340</v>
      </c>
      <c r="M16" s="53">
        <f>SUM(M17:M19)</f>
        <v>9271738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17044826</v>
      </c>
      <c r="K17" s="7">
        <v>5096683</v>
      </c>
      <c r="L17" s="7">
        <v>17586756</v>
      </c>
      <c r="M17" s="7">
        <v>5488631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6743846</v>
      </c>
      <c r="K18" s="7">
        <v>2141400</v>
      </c>
      <c r="L18" s="7">
        <v>7149946</v>
      </c>
      <c r="M18" s="7">
        <v>2431169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4093642</v>
      </c>
      <c r="K19" s="7">
        <v>1245429</v>
      </c>
      <c r="L19" s="7">
        <v>4228638</v>
      </c>
      <c r="M19" s="7">
        <v>1351938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29730993</v>
      </c>
      <c r="K20" s="7">
        <v>7542954</v>
      </c>
      <c r="L20" s="7">
        <v>34312381</v>
      </c>
      <c r="M20" s="7">
        <v>9648264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9352933</v>
      </c>
      <c r="K21" s="7">
        <v>3044172</v>
      </c>
      <c r="L21" s="7">
        <v>10135686</v>
      </c>
      <c r="M21" s="7">
        <v>2979228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4874378</v>
      </c>
      <c r="K26" s="7">
        <v>-1658389</v>
      </c>
      <c r="L26" s="7">
        <v>35045480</v>
      </c>
      <c r="M26" s="7">
        <v>14636553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11797786</v>
      </c>
      <c r="K27" s="53">
        <f>SUM(K28:K32)</f>
        <v>3305117</v>
      </c>
      <c r="L27" s="53">
        <f>SUM(L28:L32)</f>
        <v>4647860</v>
      </c>
      <c r="M27" s="53">
        <f>SUM(M28:M32)</f>
        <v>1852985</v>
      </c>
    </row>
    <row r="28" spans="1:13" ht="25.5" customHeight="1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627955</v>
      </c>
      <c r="K28" s="7">
        <v>501</v>
      </c>
      <c r="L28" s="7">
        <v>12246</v>
      </c>
      <c r="M28" s="7">
        <v>6679</v>
      </c>
    </row>
    <row r="29" spans="1:13" ht="24.75" customHeight="1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11169731</v>
      </c>
      <c r="K29" s="7">
        <v>3304516</v>
      </c>
      <c r="L29" s="7">
        <v>4635614</v>
      </c>
      <c r="M29" s="7">
        <v>1846306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100</v>
      </c>
      <c r="K32" s="7">
        <v>100</v>
      </c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21603337</v>
      </c>
      <c r="K33" s="53">
        <f>SUM(K34:K37)</f>
        <v>6871390</v>
      </c>
      <c r="L33" s="53">
        <f>SUM(L34:L37)</f>
        <v>18345754</v>
      </c>
      <c r="M33" s="53">
        <f>SUM(M34:M37)</f>
        <v>4038732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>
        <v>288503</v>
      </c>
      <c r="M34" s="7">
        <v>7161</v>
      </c>
    </row>
    <row r="35" spans="1:13" ht="24.75" customHeight="1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21603008</v>
      </c>
      <c r="K35" s="7">
        <v>6871389</v>
      </c>
      <c r="L35" s="7">
        <v>17469031</v>
      </c>
      <c r="M35" s="7">
        <v>3907853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>
        <v>329</v>
      </c>
      <c r="K37" s="7">
        <v>1</v>
      </c>
      <c r="L37" s="7">
        <v>588220</v>
      </c>
      <c r="M37" s="7">
        <v>123718</v>
      </c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728845540</v>
      </c>
      <c r="K42" s="53">
        <f>K7+K27+K38+K40</f>
        <v>220268156</v>
      </c>
      <c r="L42" s="53">
        <f>L7+L27+L38+L40</f>
        <v>877302436</v>
      </c>
      <c r="M42" s="53">
        <f>M7+M27+M38+M40</f>
        <v>292931997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689705853</v>
      </c>
      <c r="K43" s="53">
        <f>K10+K33+K39+K41</f>
        <v>210268556</v>
      </c>
      <c r="L43" s="53">
        <f>L10+L33+L39+L41</f>
        <v>754742215</v>
      </c>
      <c r="M43" s="53">
        <f>M10+M33+M39+M41</f>
        <v>208483119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39139687</v>
      </c>
      <c r="K44" s="53">
        <f>K42-K43</f>
        <v>9999600</v>
      </c>
      <c r="L44" s="53">
        <f>L42-L43</f>
        <v>122560221</v>
      </c>
      <c r="M44" s="53">
        <f>M42-M43</f>
        <v>84448878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39139687</v>
      </c>
      <c r="K45" s="53">
        <f>IF(K42&gt;K43,K42-K43,0)</f>
        <v>9999600</v>
      </c>
      <c r="L45" s="53">
        <f>IF(L42&gt;L43,L42-L43,0)</f>
        <v>122560221</v>
      </c>
      <c r="M45" s="53">
        <f>IF(M42&gt;M43,M42-M43,0)</f>
        <v>84448878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39139687</v>
      </c>
      <c r="K48" s="53">
        <f>K44-K47</f>
        <v>9999600</v>
      </c>
      <c r="L48" s="53">
        <f>L44-L47</f>
        <v>122560221</v>
      </c>
      <c r="M48" s="53">
        <f>M44-M47</f>
        <v>84448878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39139687</v>
      </c>
      <c r="K49" s="53">
        <f>IF(K48&gt;0,K48,0)</f>
        <v>9999600</v>
      </c>
      <c r="L49" s="53">
        <f>IF(L48&gt;0,L48,0)</f>
        <v>122560221</v>
      </c>
      <c r="M49" s="53">
        <f>IF(M48&gt;0,M48,0)</f>
        <v>84448878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f>J48</f>
        <v>39139687</v>
      </c>
      <c r="K56" s="6">
        <f>K48</f>
        <v>9999600</v>
      </c>
      <c r="L56" s="6">
        <f>L48</f>
        <v>122560221</v>
      </c>
      <c r="M56" s="6">
        <f>M48</f>
        <v>84448878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3023333</v>
      </c>
      <c r="K57" s="53">
        <f>SUM(K58:K64)</f>
        <v>757883</v>
      </c>
      <c r="L57" s="53">
        <f>SUM(L58:L64)</f>
        <v>3020600</v>
      </c>
      <c r="M57" s="53">
        <f>SUM(M58:M64)</f>
        <v>755150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>
        <v>3020600</v>
      </c>
      <c r="K59" s="7">
        <v>755150</v>
      </c>
      <c r="L59" s="7">
        <v>3020600</v>
      </c>
      <c r="M59" s="7">
        <v>755150</v>
      </c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>
        <v>2733</v>
      </c>
      <c r="K60" s="7">
        <v>2733</v>
      </c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3023333</v>
      </c>
      <c r="K66" s="53">
        <f>K57-K65</f>
        <v>757883</v>
      </c>
      <c r="L66" s="53">
        <f>L57-L65</f>
        <v>3020600</v>
      </c>
      <c r="M66" s="53">
        <f>M57-M65</f>
        <v>755150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42163020</v>
      </c>
      <c r="K67" s="61">
        <f>K56+K66</f>
        <v>10757483</v>
      </c>
      <c r="L67" s="61">
        <f>L56+L66</f>
        <v>125580821</v>
      </c>
      <c r="M67" s="61">
        <f>M56+M66</f>
        <v>85204028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40" sqref="K40"/>
    </sheetView>
  </sheetViews>
  <sheetFormatPr defaultColWidth="9.140625" defaultRowHeight="12.75"/>
  <cols>
    <col min="1" max="7" width="9.140625" style="52" customWidth="1"/>
    <col min="8" max="8" width="8.57421875" style="52" customWidth="1"/>
    <col min="9" max="9" width="9.140625" style="52" customWidth="1"/>
    <col min="10" max="10" width="9.710937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340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318</v>
      </c>
      <c r="K4" s="67" t="s">
        <v>319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42163020</v>
      </c>
      <c r="K7" s="7">
        <v>122560221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29730993</v>
      </c>
      <c r="K8" s="7">
        <v>34312381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94760323</v>
      </c>
      <c r="K9" s="7">
        <v>118979735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>
        <v>22717659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>
        <v>12277310</v>
      </c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60215509</v>
      </c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239147155</v>
      </c>
      <c r="K13" s="53">
        <f>SUM(K7:K12)</f>
        <v>298569996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15983769</v>
      </c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>
        <v>32408919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3433610</v>
      </c>
      <c r="K17" s="7">
        <f>9680401+985027+13354822-684680+1593876</f>
        <v>24929446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19417379</v>
      </c>
      <c r="K18" s="53">
        <f>SUM(K14:K17)</f>
        <v>57338365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219729776</v>
      </c>
      <c r="K19" s="53">
        <f>IF(K13&gt;K18,K13-K18,0)</f>
        <v>241231631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209252</v>
      </c>
      <c r="K22" s="7">
        <v>1530367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3433510</v>
      </c>
      <c r="K24" s="7">
        <v>1593876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>
        <v>100</v>
      </c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237107</v>
      </c>
      <c r="K26" s="7">
        <v>41924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3879969</v>
      </c>
      <c r="K27" s="53">
        <f>SUM(K22:K26)</f>
        <v>3166167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36040921</v>
      </c>
      <c r="K28" s="7">
        <v>31754969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18373</v>
      </c>
      <c r="K30" s="7">
        <f>328904+65282664</f>
        <v>65611568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36059294</v>
      </c>
      <c r="K31" s="53">
        <f>SUM(K28:K30)</f>
        <v>97366537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32179325</v>
      </c>
      <c r="K33" s="53">
        <f>IF(K31&gt;K27,K31-K27,0)</f>
        <v>94200370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54950000</v>
      </c>
      <c r="K36" s="7">
        <v>230854714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>
        <v>1194232</v>
      </c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54950000</v>
      </c>
      <c r="K38" s="53">
        <f>SUM(K35:K37)</f>
        <v>232048946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214558898</v>
      </c>
      <c r="K39" s="7">
        <v>318196219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>
        <v>49556935</v>
      </c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>
        <v>968261</v>
      </c>
      <c r="K41" s="7">
        <v>7417850</v>
      </c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>
        <v>6473530</v>
      </c>
      <c r="K42" s="7">
        <v>26106522</v>
      </c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>
        <v>9713484</v>
      </c>
      <c r="K43" s="7">
        <v>1045802</v>
      </c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231714173</v>
      </c>
      <c r="K44" s="53">
        <f>SUM(K39:K43)</f>
        <v>402323328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176764173</v>
      </c>
      <c r="K46" s="53">
        <f>IF(K44&gt;K38,K44-K38,0)</f>
        <v>170274382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10786278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23243121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39130611</v>
      </c>
      <c r="K49" s="7">
        <v>49916889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>
        <f>J47</f>
        <v>10786278</v>
      </c>
      <c r="K50" s="5">
        <f>K47</f>
        <v>0</v>
      </c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>
        <f>K48</f>
        <v>23243121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49916889</v>
      </c>
      <c r="K52" s="61">
        <f>K49+K50-K51</f>
        <v>26673768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9" sqref="A39:H39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318</v>
      </c>
      <c r="K4" s="67" t="s">
        <v>319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320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321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3" sqref="K13"/>
    </sheetView>
  </sheetViews>
  <sheetFormatPr defaultColWidth="9.140625" defaultRowHeight="12.75"/>
  <cols>
    <col min="1" max="1" width="8.28125" style="76" customWidth="1"/>
    <col min="2" max="2" width="6.7109375" style="76" customWidth="1"/>
    <col min="3" max="3" width="6.421875" style="76" customWidth="1"/>
    <col min="4" max="4" width="8.140625" style="76" customWidth="1"/>
    <col min="5" max="5" width="8.7109375" style="76" customWidth="1"/>
    <col min="6" max="6" width="6.421875" style="76" customWidth="1"/>
    <col min="7" max="7" width="8.57421875" style="76" customWidth="1"/>
    <col min="8" max="8" width="6.57421875" style="76" customWidth="1"/>
    <col min="9" max="9" width="8.0039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40544</v>
      </c>
      <c r="F2" s="43" t="s">
        <v>250</v>
      </c>
      <c r="G2" s="269">
        <v>40908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249600060</v>
      </c>
      <c r="K5" s="45">
        <v>249600060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9064213</v>
      </c>
      <c r="K6" s="46">
        <v>9064213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15495835</v>
      </c>
      <c r="K7" s="46">
        <v>19389313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163421726</v>
      </c>
      <c r="K8" s="46">
        <v>130952109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42163020</v>
      </c>
      <c r="K9" s="46">
        <v>122560221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>
        <v>7494438</v>
      </c>
      <c r="K10" s="46">
        <v>4473838</v>
      </c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>
        <v>-650000</v>
      </c>
      <c r="K12" s="46">
        <v>-3599500</v>
      </c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486589292</v>
      </c>
      <c r="K14" s="79">
        <f>SUM(K5:K13)</f>
        <v>532440254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A11" sqref="A11:J1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342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zsmojver</cp:lastModifiedBy>
  <cp:lastPrinted>2012-02-14T09:39:58Z</cp:lastPrinted>
  <dcterms:created xsi:type="dcterms:W3CDTF">2008-10-17T11:51:54Z</dcterms:created>
  <dcterms:modified xsi:type="dcterms:W3CDTF">2012-02-14T11:15:40Z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