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6140" windowHeight="1257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<sst xmlns="http://schemas.openxmlformats.org/spreadsheetml/2006/main" count="399" uniqueCount="346">
  <si>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</si>
  <si>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</si>
  <si>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</si>
  <si>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</si>
  <si>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</si>
  <si>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</si>
  <si>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</si>
  <si>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</si>
  <si>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</si>
  <si>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</si>
  <si>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</si>
  <si>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</si>
  <si>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</si>
  <si>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</si>
  <si>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</si>
  <si>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</si>
  <si>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</si>
  <si>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</si>
  <si>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</si>
  <si>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</si>
  <si>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</si>
  <si>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</si>
  <si>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</si>
  <si>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</si>
  <si>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</si>
  <si>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</si>
  <si>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</si>
  <si>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</si>
  <si>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</si>
  <si>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</si>
  <si>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</si>
  <si>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</si>
  <si>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</si>
  <si>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</si>
  <si>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</si>
  <si>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</si>
  <si>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</si>
  <si>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</si>
  <si>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</si>
  <si>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</si>
  <si>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</si>
  <si>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</si>
  <si>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</si>
  <si>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</si>
  <si>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</si>
  <si>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</si>
  <si>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</si>
  <si>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</si>
  <si>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</si>
  <si>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</si>
  <si>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</si>
  <si>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</si>
  <si>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</si>
  <si>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</si>
  <si>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</si>
  <si>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</si>
  <si>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</si>
  <si>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</si>
  <si>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</si>
  <si>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</si>
  <si>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</si>
  <si>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</si>
  <si>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</si>
  <si>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</si>
  <si>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</si>
  <si>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</si>
  <si>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</si>
  <si>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</si>
  <si>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</si>
  <si>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</si>
  <si>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</si>
  <si>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</si>
  <si>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</si>
  <si>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</si>
  <si>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</si>
  <si>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</si>
  <si>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</si>
  <si>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</si>
  <si>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</si>
  <si>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</si>
  <si>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</si>
  <si>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</si>
  <si>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</si>
  <si>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</si>
  <si>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</si>
  <si>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</si>
  <si>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</si>
  <si>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</si>
  <si>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</si>
  <si>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</si>
  <si>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</si>
  <si>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</si>
  <si>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</si>
  <si>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</si>
  <si>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</si>
  <si>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</si>
  <si>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</si>
  <si>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</si>
  <si>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</si>
  <si>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</si>
  <si>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</si>
  <si>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</si>
  <si>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</si>
  <si>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</si>
  <si>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</si>
  <si>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</si>
  <si>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</si>
  <si>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</si>
  <si>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</si>
  <si>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</si>
  <si>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</si>
  <si>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</si>
  <si>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</si>
  <si>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</si>
  <si>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</si>
  <si>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</si>
  <si>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</si>
  <si>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</si>
  <si>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</si>
  <si>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</si>
  <si>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</si>
  <si>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</si>
  <si>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</si>
  <si>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</si>
  <si>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</si>
  <si>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</si>
  <si>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</si>
  <si>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</si>
  <si>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</si>
  <si>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</si>
  <si>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</si>
  <si>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</si>
  <si>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</si>
  <si>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</si>
  <si>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</si>
  <si>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</si>
  <si>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</si>
  <si>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</si>
  <si>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</si>
  <si>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</si>
  <si>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</si>
  <si>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</si>
  <si>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</si>
  <si>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</si>
  <si>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</si>
  <si>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</si>
  <si>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</si>
  <si>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</si>
  <si>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</si>
  <si>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</si>
  <si>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</si>
  <si>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</si>
  <si>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</si>
  <si>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</si>
  <si>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</si>
  <si>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</si>
  <si>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</si>
  <si>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</si>
  <si>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</si>
  <si>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</si>
  <si>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</si>
  <si>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</si>
  <si>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</si>
  <si>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</si>
  <si>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</si>
  <si>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</si>
  <si>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</si>
  <si>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</si>
  <si>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</si>
  <si>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</si>
  <si>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</si>
  <si>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</si>
  <si>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</si>
  <si>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</si>
  <si>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</si>
  <si>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</si>
  <si>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</si>
  <si>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</si>
  <si>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</si>
  <si>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</si>
  <si>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</si>
  <si>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</si>
  <si>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</si>
  <si>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</si>
  <si>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</si>
  <si>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</si>
  <si>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</si>
  <si>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</si>
  <si>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</si>
  <si>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</si>
  <si>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</si>
  <si>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</si>
  <si>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</si>
  <si>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</si>
  <si>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</si>
  <si>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</si>
  <si>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</si>
  <si>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</si>
  <si>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</si>
  <si>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</si>
  <si>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</si>
  <si>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</si>
  <si>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</si>
  <si>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</si>
  <si>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</si>
  <si>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</si>
  <si>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</si>
  <si>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</si>
  <si>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</si>
  <si>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</si>
  <si>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</si>
  <si>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</si>
  <si>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</si>
  <si>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</si>
  <si>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</si>
  <si>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</si>
  <si>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</si>
  <si>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</si>
  <si>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</si>
  <si>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</si>
  <si>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</si>
  <si>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</si>
  <si>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</si>
  <si>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</si>
  <si>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</si>
  <si>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</si>
  <si>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</si>
  <si>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</si>
  <si>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</si>
  <si>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</si>
  <si>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</si>
  <si>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</si>
  <si>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</si>
  <si>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</si>
  <si>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</si>
  <si>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</si>
  <si>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</si>
  <si>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</si>
  <si>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</si>
  <si>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</si>
  <si>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</si>
  <si>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</si>
  <si>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</si>
  <si>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</si>
  <si>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</si>
  <si>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</si>
  <si>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</si>
  <si>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</si>
  <si>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</si>
  <si>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</si>
  <si>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</si>
  <si>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</si>
  <si>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</si>
  <si>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</si>
  <si>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</si>
  <si>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</si>
  <si>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</si>
  <si>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</si>
  <si>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</si>
  <si>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</si>
  <si>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</si>
  <si>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</si>
  <si>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</si>
  <si>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</si>
  <si>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</si>
  <si>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</si>
  <si>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</si>
  <si>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</si>
  <si>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</si>
  <si>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</si>
  <si>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</si>
  <si>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</si>
  <si>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</si>
  <si>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</si>
  <si>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</si>
  <si>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</si>
  <si>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</si>
  <si>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</si>
  <si>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</si>
  <si>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</si>
  <si>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</si>
  <si>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</si>
  <si>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</si>
  <si>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</si>
  <si>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</si>
  <si>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</si>
  <si>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</si>
  <si>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</si>
  <si>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</si>
  <si>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</si>
  <si>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</si>
  <si>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</si>
  <si>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</si>
  <si>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</si>
  <si>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</si>
  <si>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</si>
  <si>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</si>
  <si>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</si>
  <si>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</si>
  <si>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</si>
  <si>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</si>
  <si>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</si>
  <si>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</si>
  <si>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</si>
  <si>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</si>
  <si>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</si>
  <si>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</si>
  <si>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</si>
  <si>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</si>
  <si>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</si>
  <si>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</si>
  <si>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</si>
  <si>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</si>
  <si>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</si>
  <si>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</si>
  <si>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</si>
  <si>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</si>
  <si>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</si>
  <si>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</si>
  <si>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</si>
  <si>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01650971</t>
  </si>
  <si>
    <t>04525204420</t>
  </si>
  <si>
    <t>010049135</t>
  </si>
  <si>
    <t>VIRO TVORNICA ŠEĆERA d.d.</t>
  </si>
  <si>
    <t>VIROVITICA</t>
  </si>
  <si>
    <t>MATIJE GUPCA 254</t>
  </si>
  <si>
    <t>viro@secerana.hr</t>
  </si>
  <si>
    <t>www.secerana.hr</t>
  </si>
  <si>
    <t>VIROVITIČKO-PODRAVSKA</t>
  </si>
  <si>
    <t>1081</t>
  </si>
  <si>
    <t>ZDENKA SMOJVER</t>
  </si>
  <si>
    <t>033840122</t>
  </si>
  <si>
    <t>033840103</t>
  </si>
  <si>
    <t>racunovodstvo-viro@secerana.hr</t>
  </si>
  <si>
    <t>ŽELJKO ZADRO</t>
  </si>
  <si>
    <t>01.01.</t>
  </si>
  <si>
    <t>stanje na dan 30.06.2011.</t>
  </si>
  <si>
    <t>u razdoblju 01.01.2011. do 30.06.2011.</t>
  </si>
  <si>
    <t>Obveznik: VIRO TVORNICA ŠEĆERA d.d._________________________________</t>
  </si>
  <si>
    <t>Obveznik: VIRO TVORNICA ŠEĆERA d.d.____________________________________</t>
  </si>
  <si>
    <t>Obveznik: TVORNICA ŠEĆERA VIROVITICA d.d._______________________________</t>
  </si>
  <si>
    <t>U promatranom tromjesečju, u razdoblju od 04.04. do 21.05.2011. godine, bila je proizvodnja trščanog šećera, te je proizvedeno 48.485 t šećera i 2.646 t melase. Iz tog razloga došlo je do značajnog povećanja materijalnih troškova i promjena vrijednosti zaliha u odnosu na isto razdoblje prethodne godine.</t>
  </si>
  <si>
    <t>DA</t>
  </si>
  <si>
    <t>SLADORANA d.d.</t>
  </si>
  <si>
    <t>ŽUPANJA, ŠEĆERANA 63</t>
  </si>
  <si>
    <t>03307484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</si>
</sst>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3" fontId="6" fillId="0" borderId="4" xfId="0" applyNumberFormat="1" applyFont="1" applyFill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21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racunovodstvo-viro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23">
      <selection activeCell="H30" sqref="H30:I3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8" t="s">
        <v>246</v>
      </c>
      <c r="B1" s="139"/>
      <c r="C1" s="13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60" t="s">
        <v>247</v>
      </c>
      <c r="B2" s="161"/>
      <c r="C2" s="161"/>
      <c r="D2" s="162"/>
      <c r="E2" s="122" t="s">
        <v>335</v>
      </c>
      <c r="F2" s="12"/>
      <c r="G2" s="13" t="s">
        <v>248</v>
      </c>
      <c r="H2" s="122">
        <v>40724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63" t="s">
        <v>314</v>
      </c>
      <c r="B4" s="164"/>
      <c r="C4" s="164"/>
      <c r="D4" s="164"/>
      <c r="E4" s="164"/>
      <c r="F4" s="164"/>
      <c r="G4" s="164"/>
      <c r="H4" s="164"/>
      <c r="I4" s="165"/>
      <c r="J4" s="10"/>
      <c r="K4" s="10"/>
      <c r="L4" s="10"/>
    </row>
    <row r="5" spans="1:12" ht="12.75">
      <c r="A5" s="90"/>
      <c r="B5" s="17"/>
      <c r="C5" s="17"/>
      <c r="D5" s="17"/>
      <c r="E5" s="18"/>
      <c r="F5" s="91"/>
      <c r="G5" s="19"/>
      <c r="H5" s="20"/>
      <c r="I5" s="92"/>
      <c r="J5" s="10"/>
      <c r="K5" s="10"/>
      <c r="L5" s="10"/>
    </row>
    <row r="6" spans="1:12" ht="12.75">
      <c r="A6" s="166" t="s">
        <v>249</v>
      </c>
      <c r="B6" s="167"/>
      <c r="C6" s="158" t="s">
        <v>320</v>
      </c>
      <c r="D6" s="159"/>
      <c r="E6" s="30"/>
      <c r="F6" s="30"/>
      <c r="G6" s="30"/>
      <c r="H6" s="30"/>
      <c r="I6" s="93"/>
      <c r="J6" s="10"/>
      <c r="K6" s="10"/>
      <c r="L6" s="10"/>
    </row>
    <row r="7" spans="1:12" ht="12.75">
      <c r="A7" s="94"/>
      <c r="B7" s="23"/>
      <c r="C7" s="16"/>
      <c r="D7" s="16"/>
      <c r="E7" s="30"/>
      <c r="F7" s="30"/>
      <c r="G7" s="30"/>
      <c r="H7" s="30"/>
      <c r="I7" s="93"/>
      <c r="J7" s="10"/>
      <c r="K7" s="10"/>
      <c r="L7" s="10"/>
    </row>
    <row r="8" spans="1:12" ht="12.75">
      <c r="A8" s="168" t="s">
        <v>250</v>
      </c>
      <c r="B8" s="169"/>
      <c r="C8" s="158" t="s">
        <v>322</v>
      </c>
      <c r="D8" s="159"/>
      <c r="E8" s="30"/>
      <c r="F8" s="30"/>
      <c r="G8" s="30"/>
      <c r="H8" s="30"/>
      <c r="I8" s="95"/>
      <c r="J8" s="10"/>
      <c r="K8" s="10"/>
      <c r="L8" s="10"/>
    </row>
    <row r="9" spans="1:12" ht="12.75">
      <c r="A9" s="96"/>
      <c r="B9" s="51"/>
      <c r="C9" s="21"/>
      <c r="D9" s="27"/>
      <c r="E9" s="16"/>
      <c r="F9" s="16"/>
      <c r="G9" s="16"/>
      <c r="H9" s="16"/>
      <c r="I9" s="95"/>
      <c r="J9" s="10"/>
      <c r="K9" s="10"/>
      <c r="L9" s="10"/>
    </row>
    <row r="10" spans="1:12" ht="12.75">
      <c r="A10" s="155" t="s">
        <v>251</v>
      </c>
      <c r="B10" s="156"/>
      <c r="C10" s="158" t="s">
        <v>321</v>
      </c>
      <c r="D10" s="159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7"/>
      <c r="B11" s="156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6" t="s">
        <v>252</v>
      </c>
      <c r="B12" s="167"/>
      <c r="C12" s="170" t="s">
        <v>323</v>
      </c>
      <c r="D12" s="171"/>
      <c r="E12" s="171"/>
      <c r="F12" s="171"/>
      <c r="G12" s="171"/>
      <c r="H12" s="171"/>
      <c r="I12" s="172"/>
      <c r="J12" s="10"/>
      <c r="K12" s="10"/>
      <c r="L12" s="10"/>
    </row>
    <row r="13" spans="1:12" ht="12.75">
      <c r="A13" s="94"/>
      <c r="B13" s="23"/>
      <c r="C13" s="22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6" t="s">
        <v>253</v>
      </c>
      <c r="B14" s="167"/>
      <c r="C14" s="173">
        <v>33000</v>
      </c>
      <c r="D14" s="174"/>
      <c r="E14" s="16"/>
      <c r="F14" s="170" t="s">
        <v>324</v>
      </c>
      <c r="G14" s="171"/>
      <c r="H14" s="171"/>
      <c r="I14" s="172"/>
      <c r="J14" s="10"/>
      <c r="K14" s="10"/>
      <c r="L14" s="10"/>
    </row>
    <row r="15" spans="1:12" ht="12.75">
      <c r="A15" s="94"/>
      <c r="B15" s="23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6" t="s">
        <v>254</v>
      </c>
      <c r="B16" s="167"/>
      <c r="C16" s="170" t="s">
        <v>325</v>
      </c>
      <c r="D16" s="171"/>
      <c r="E16" s="171"/>
      <c r="F16" s="171"/>
      <c r="G16" s="171"/>
      <c r="H16" s="171"/>
      <c r="I16" s="172"/>
      <c r="J16" s="10"/>
      <c r="K16" s="10"/>
      <c r="L16" s="10"/>
    </row>
    <row r="17" spans="1:12" ht="12.75">
      <c r="A17" s="94"/>
      <c r="B17" s="23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6" t="s">
        <v>255</v>
      </c>
      <c r="B18" s="167"/>
      <c r="C18" s="175" t="s">
        <v>326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94"/>
      <c r="B19" s="23"/>
      <c r="C19" s="22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6" t="s">
        <v>256</v>
      </c>
      <c r="B20" s="167"/>
      <c r="C20" s="175" t="s">
        <v>327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94"/>
      <c r="B21" s="23"/>
      <c r="C21" s="22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6" t="s">
        <v>257</v>
      </c>
      <c r="B22" s="167"/>
      <c r="C22" s="123">
        <v>491</v>
      </c>
      <c r="D22" s="170" t="s">
        <v>324</v>
      </c>
      <c r="E22" s="178"/>
      <c r="F22" s="179"/>
      <c r="G22" s="166"/>
      <c r="H22" s="180"/>
      <c r="I22" s="97"/>
      <c r="J22" s="10"/>
      <c r="K22" s="10"/>
      <c r="L22" s="10"/>
    </row>
    <row r="23" spans="1:12" ht="12.75">
      <c r="A23" s="94"/>
      <c r="B23" s="23"/>
      <c r="C23" s="16"/>
      <c r="D23" s="25"/>
      <c r="E23" s="25"/>
      <c r="F23" s="25"/>
      <c r="G23" s="25"/>
      <c r="H23" s="16"/>
      <c r="I23" s="95"/>
      <c r="J23" s="10"/>
      <c r="K23" s="10"/>
      <c r="L23" s="10"/>
    </row>
    <row r="24" spans="1:12" ht="12.75">
      <c r="A24" s="166" t="s">
        <v>258</v>
      </c>
      <c r="B24" s="167"/>
      <c r="C24" s="123">
        <v>10</v>
      </c>
      <c r="D24" s="170" t="s">
        <v>328</v>
      </c>
      <c r="E24" s="178"/>
      <c r="F24" s="178"/>
      <c r="G24" s="179"/>
      <c r="H24" s="52" t="s">
        <v>259</v>
      </c>
      <c r="I24" s="124">
        <v>584</v>
      </c>
      <c r="J24" s="10"/>
      <c r="K24" s="10"/>
      <c r="L24" s="10"/>
    </row>
    <row r="25" spans="1:12" ht="12.75">
      <c r="A25" s="94"/>
      <c r="B25" s="23"/>
      <c r="C25" s="16"/>
      <c r="D25" s="25"/>
      <c r="E25" s="25"/>
      <c r="F25" s="25"/>
      <c r="G25" s="23"/>
      <c r="H25" s="23" t="s">
        <v>315</v>
      </c>
      <c r="I25" s="98"/>
      <c r="J25" s="10"/>
      <c r="K25" s="10"/>
      <c r="L25" s="10"/>
    </row>
    <row r="26" spans="1:12" ht="12.75">
      <c r="A26" s="166" t="s">
        <v>260</v>
      </c>
      <c r="B26" s="167"/>
      <c r="C26" s="125" t="s">
        <v>342</v>
      </c>
      <c r="D26" s="26"/>
      <c r="E26" s="99"/>
      <c r="F26" s="100"/>
      <c r="G26" s="181" t="s">
        <v>261</v>
      </c>
      <c r="H26" s="167"/>
      <c r="I26" s="126" t="s">
        <v>329</v>
      </c>
      <c r="J26" s="10"/>
      <c r="K26" s="10"/>
      <c r="L26" s="10"/>
    </row>
    <row r="27" spans="1:12" ht="12.75">
      <c r="A27" s="94"/>
      <c r="B27" s="23"/>
      <c r="C27" s="16"/>
      <c r="D27" s="100"/>
      <c r="E27" s="100"/>
      <c r="F27" s="100"/>
      <c r="G27" s="100"/>
      <c r="H27" s="16"/>
      <c r="I27" s="101"/>
      <c r="J27" s="10"/>
      <c r="K27" s="10"/>
      <c r="L27" s="10"/>
    </row>
    <row r="28" spans="1:12" ht="12.75">
      <c r="A28" s="182" t="s">
        <v>262</v>
      </c>
      <c r="B28" s="149"/>
      <c r="C28" s="150"/>
      <c r="D28" s="150"/>
      <c r="E28" s="151" t="s">
        <v>263</v>
      </c>
      <c r="F28" s="152"/>
      <c r="G28" s="152"/>
      <c r="H28" s="153" t="s">
        <v>264</v>
      </c>
      <c r="I28" s="154"/>
      <c r="J28" s="10"/>
      <c r="K28" s="10"/>
      <c r="L28" s="10"/>
    </row>
    <row r="29" spans="1:12" ht="12.75">
      <c r="A29" s="102"/>
      <c r="B29" s="99"/>
      <c r="C29" s="99"/>
      <c r="D29" s="27"/>
      <c r="E29" s="16"/>
      <c r="F29" s="16"/>
      <c r="G29" s="16"/>
      <c r="H29" s="28"/>
      <c r="I29" s="101"/>
      <c r="J29" s="10"/>
      <c r="K29" s="10"/>
      <c r="L29" s="10"/>
    </row>
    <row r="30" spans="1:12" ht="12.75">
      <c r="A30" s="144" t="s">
        <v>343</v>
      </c>
      <c r="B30" s="145"/>
      <c r="C30" s="145"/>
      <c r="D30" s="146"/>
      <c r="E30" s="144" t="s">
        <v>344</v>
      </c>
      <c r="F30" s="145"/>
      <c r="G30" s="145"/>
      <c r="H30" s="158" t="s">
        <v>345</v>
      </c>
      <c r="I30" s="159"/>
      <c r="J30" s="10"/>
      <c r="K30" s="10"/>
      <c r="L30" s="10"/>
    </row>
    <row r="31" spans="1:12" ht="12.75">
      <c r="A31" s="94"/>
      <c r="B31" s="23"/>
      <c r="C31" s="22"/>
      <c r="D31" s="147"/>
      <c r="E31" s="147"/>
      <c r="F31" s="147"/>
      <c r="G31" s="148"/>
      <c r="H31" s="16"/>
      <c r="I31" s="103"/>
      <c r="J31" s="10"/>
      <c r="K31" s="10"/>
      <c r="L31" s="10"/>
    </row>
    <row r="32" spans="1:12" ht="12.75">
      <c r="A32" s="144"/>
      <c r="B32" s="145"/>
      <c r="C32" s="145"/>
      <c r="D32" s="146"/>
      <c r="E32" s="144"/>
      <c r="F32" s="145"/>
      <c r="G32" s="145"/>
      <c r="H32" s="158"/>
      <c r="I32" s="159"/>
      <c r="J32" s="10"/>
      <c r="K32" s="10"/>
      <c r="L32" s="10"/>
    </row>
    <row r="33" spans="1:12" ht="12.75">
      <c r="A33" s="94"/>
      <c r="B33" s="23"/>
      <c r="C33" s="22"/>
      <c r="D33" s="29"/>
      <c r="E33" s="29"/>
      <c r="F33" s="29"/>
      <c r="G33" s="30"/>
      <c r="H33" s="16"/>
      <c r="I33" s="104"/>
      <c r="J33" s="10"/>
      <c r="K33" s="10"/>
      <c r="L33" s="10"/>
    </row>
    <row r="34" spans="1:12" ht="12.75">
      <c r="A34" s="144"/>
      <c r="B34" s="145"/>
      <c r="C34" s="145"/>
      <c r="D34" s="146"/>
      <c r="E34" s="144"/>
      <c r="F34" s="145"/>
      <c r="G34" s="145"/>
      <c r="H34" s="158"/>
      <c r="I34" s="159"/>
      <c r="J34" s="10"/>
      <c r="K34" s="10"/>
      <c r="L34" s="10"/>
    </row>
    <row r="35" spans="1:12" ht="12.75">
      <c r="A35" s="94"/>
      <c r="B35" s="23"/>
      <c r="C35" s="22"/>
      <c r="D35" s="29"/>
      <c r="E35" s="29"/>
      <c r="F35" s="29"/>
      <c r="G35" s="30"/>
      <c r="H35" s="16"/>
      <c r="I35" s="104"/>
      <c r="J35" s="10"/>
      <c r="K35" s="10"/>
      <c r="L35" s="10"/>
    </row>
    <row r="36" spans="1:12" ht="12.75">
      <c r="A36" s="144"/>
      <c r="B36" s="145"/>
      <c r="C36" s="145"/>
      <c r="D36" s="146"/>
      <c r="E36" s="144"/>
      <c r="F36" s="145"/>
      <c r="G36" s="145"/>
      <c r="H36" s="158"/>
      <c r="I36" s="159"/>
      <c r="J36" s="10"/>
      <c r="K36" s="10"/>
      <c r="L36" s="10"/>
    </row>
    <row r="37" spans="1:12" ht="12.75">
      <c r="A37" s="105"/>
      <c r="B37" s="31"/>
      <c r="C37" s="143"/>
      <c r="D37" s="141"/>
      <c r="E37" s="16"/>
      <c r="F37" s="143"/>
      <c r="G37" s="141"/>
      <c r="H37" s="16"/>
      <c r="I37" s="95"/>
      <c r="J37" s="10"/>
      <c r="K37" s="10"/>
      <c r="L37" s="10"/>
    </row>
    <row r="38" spans="1:12" ht="12.75">
      <c r="A38" s="144"/>
      <c r="B38" s="145"/>
      <c r="C38" s="145"/>
      <c r="D38" s="146"/>
      <c r="E38" s="144"/>
      <c r="F38" s="145"/>
      <c r="G38" s="145"/>
      <c r="H38" s="158"/>
      <c r="I38" s="159"/>
      <c r="J38" s="10"/>
      <c r="K38" s="10"/>
      <c r="L38" s="10"/>
    </row>
    <row r="39" spans="1:12" ht="12.75">
      <c r="A39" s="105"/>
      <c r="B39" s="31"/>
      <c r="C39" s="32"/>
      <c r="D39" s="33"/>
      <c r="E39" s="16"/>
      <c r="F39" s="32"/>
      <c r="G39" s="33"/>
      <c r="H39" s="16"/>
      <c r="I39" s="95"/>
      <c r="J39" s="10"/>
      <c r="K39" s="10"/>
      <c r="L39" s="10"/>
    </row>
    <row r="40" spans="1:12" ht="12.75">
      <c r="A40" s="144"/>
      <c r="B40" s="145"/>
      <c r="C40" s="145"/>
      <c r="D40" s="146"/>
      <c r="E40" s="144"/>
      <c r="F40" s="145"/>
      <c r="G40" s="145"/>
      <c r="H40" s="158"/>
      <c r="I40" s="159"/>
      <c r="J40" s="10"/>
      <c r="K40" s="10"/>
      <c r="L40" s="10"/>
    </row>
    <row r="41" spans="1:12" ht="12.75">
      <c r="A41" s="127"/>
      <c r="B41" s="34"/>
      <c r="C41" s="34"/>
      <c r="D41" s="34"/>
      <c r="E41" s="24"/>
      <c r="F41" s="128"/>
      <c r="G41" s="128"/>
      <c r="H41" s="129"/>
      <c r="I41" s="106"/>
      <c r="J41" s="10"/>
      <c r="K41" s="10"/>
      <c r="L41" s="10"/>
    </row>
    <row r="42" spans="1:12" ht="12.75">
      <c r="A42" s="105"/>
      <c r="B42" s="31"/>
      <c r="C42" s="32"/>
      <c r="D42" s="33"/>
      <c r="E42" s="16"/>
      <c r="F42" s="32"/>
      <c r="G42" s="33"/>
      <c r="H42" s="16"/>
      <c r="I42" s="95"/>
      <c r="J42" s="10"/>
      <c r="K42" s="10"/>
      <c r="L42" s="10"/>
    </row>
    <row r="43" spans="1:12" ht="12.75">
      <c r="A43" s="107"/>
      <c r="B43" s="35"/>
      <c r="C43" s="35"/>
      <c r="D43" s="21"/>
      <c r="E43" s="21"/>
      <c r="F43" s="35"/>
      <c r="G43" s="21"/>
      <c r="H43" s="21"/>
      <c r="I43" s="108"/>
      <c r="J43" s="10"/>
      <c r="K43" s="10"/>
      <c r="L43" s="10"/>
    </row>
    <row r="44" spans="1:12" ht="12.75">
      <c r="A44" s="155" t="s">
        <v>265</v>
      </c>
      <c r="B44" s="142"/>
      <c r="C44" s="158"/>
      <c r="D44" s="159"/>
      <c r="E44" s="27"/>
      <c r="F44" s="170"/>
      <c r="G44" s="145"/>
      <c r="H44" s="145"/>
      <c r="I44" s="146"/>
      <c r="J44" s="10"/>
      <c r="K44" s="10"/>
      <c r="L44" s="10"/>
    </row>
    <row r="45" spans="1:12" ht="12.75">
      <c r="A45" s="105"/>
      <c r="B45" s="31"/>
      <c r="C45" s="143"/>
      <c r="D45" s="141"/>
      <c r="E45" s="16"/>
      <c r="F45" s="143"/>
      <c r="G45" s="132"/>
      <c r="H45" s="36"/>
      <c r="I45" s="109"/>
      <c r="J45" s="10"/>
      <c r="K45" s="10"/>
      <c r="L45" s="10"/>
    </row>
    <row r="46" spans="1:12" ht="12.75">
      <c r="A46" s="155" t="s">
        <v>266</v>
      </c>
      <c r="B46" s="142"/>
      <c r="C46" s="170" t="s">
        <v>330</v>
      </c>
      <c r="D46" s="133"/>
      <c r="E46" s="133"/>
      <c r="F46" s="133"/>
      <c r="G46" s="133"/>
      <c r="H46" s="133"/>
      <c r="I46" s="134"/>
      <c r="J46" s="10"/>
      <c r="K46" s="10"/>
      <c r="L46" s="10"/>
    </row>
    <row r="47" spans="1:12" ht="12.75">
      <c r="A47" s="94"/>
      <c r="B47" s="23"/>
      <c r="C47" s="22" t="s">
        <v>267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5" t="s">
        <v>268</v>
      </c>
      <c r="B48" s="142"/>
      <c r="C48" s="135" t="s">
        <v>331</v>
      </c>
      <c r="D48" s="136"/>
      <c r="E48" s="137"/>
      <c r="F48" s="16"/>
      <c r="G48" s="52" t="s">
        <v>269</v>
      </c>
      <c r="H48" s="135" t="s">
        <v>332</v>
      </c>
      <c r="I48" s="137"/>
      <c r="J48" s="10"/>
      <c r="K48" s="10"/>
      <c r="L48" s="10"/>
    </row>
    <row r="49" spans="1:12" ht="12.75">
      <c r="A49" s="94"/>
      <c r="B49" s="23"/>
      <c r="C49" s="22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5" t="s">
        <v>255</v>
      </c>
      <c r="B50" s="142"/>
      <c r="C50" s="188" t="s">
        <v>333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 ht="12.75">
      <c r="A51" s="94"/>
      <c r="B51" s="23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6" t="s">
        <v>270</v>
      </c>
      <c r="B52" s="167"/>
      <c r="C52" s="135" t="s">
        <v>334</v>
      </c>
      <c r="D52" s="136"/>
      <c r="E52" s="136"/>
      <c r="F52" s="136"/>
      <c r="G52" s="136"/>
      <c r="H52" s="136"/>
      <c r="I52" s="172"/>
      <c r="J52" s="10"/>
      <c r="K52" s="10"/>
      <c r="L52" s="10"/>
    </row>
    <row r="53" spans="1:12" ht="12.75">
      <c r="A53" s="110"/>
      <c r="B53" s="21"/>
      <c r="C53" s="140" t="s">
        <v>271</v>
      </c>
      <c r="D53" s="140"/>
      <c r="E53" s="140"/>
      <c r="F53" s="140"/>
      <c r="G53" s="140"/>
      <c r="H53" s="140"/>
      <c r="I53" s="111"/>
      <c r="J53" s="10"/>
      <c r="K53" s="10"/>
      <c r="L53" s="10"/>
    </row>
    <row r="54" spans="1:12" ht="12.75">
      <c r="A54" s="110"/>
      <c r="B54" s="21"/>
      <c r="C54" s="37"/>
      <c r="D54" s="37"/>
      <c r="E54" s="37"/>
      <c r="F54" s="37"/>
      <c r="G54" s="37"/>
      <c r="H54" s="37"/>
      <c r="I54" s="111"/>
      <c r="J54" s="10"/>
      <c r="K54" s="10"/>
      <c r="L54" s="10"/>
    </row>
    <row r="55" spans="1:12" ht="12.75">
      <c r="A55" s="110"/>
      <c r="B55" s="189" t="s">
        <v>272</v>
      </c>
      <c r="C55" s="190"/>
      <c r="D55" s="190"/>
      <c r="E55" s="190"/>
      <c r="F55" s="50"/>
      <c r="G55" s="50"/>
      <c r="H55" s="50"/>
      <c r="I55" s="112"/>
      <c r="J55" s="10"/>
      <c r="K55" s="10"/>
      <c r="L55" s="10"/>
    </row>
    <row r="56" spans="1:12" ht="12.75">
      <c r="A56" s="110"/>
      <c r="B56" s="191" t="s">
        <v>304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10"/>
      <c r="B57" s="191" t="s">
        <v>305</v>
      </c>
      <c r="C57" s="192"/>
      <c r="D57" s="192"/>
      <c r="E57" s="192"/>
      <c r="F57" s="192"/>
      <c r="G57" s="192"/>
      <c r="H57" s="192"/>
      <c r="I57" s="112"/>
      <c r="J57" s="10"/>
      <c r="K57" s="10"/>
      <c r="L57" s="10"/>
    </row>
    <row r="58" spans="1:12" ht="12.75">
      <c r="A58" s="110"/>
      <c r="B58" s="191" t="s">
        <v>306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10"/>
      <c r="B59" s="191" t="s">
        <v>307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10"/>
      <c r="B60" s="113"/>
      <c r="C60" s="114"/>
      <c r="D60" s="114"/>
      <c r="E60" s="114"/>
      <c r="F60" s="114"/>
      <c r="G60" s="114"/>
      <c r="H60" s="114"/>
      <c r="I60" s="115"/>
      <c r="J60" s="10"/>
      <c r="K60" s="10"/>
      <c r="L60" s="10"/>
    </row>
    <row r="61" spans="1:12" ht="13.5" thickBot="1">
      <c r="A61" s="116" t="s">
        <v>273</v>
      </c>
      <c r="B61" s="16"/>
      <c r="C61" s="16"/>
      <c r="D61" s="16"/>
      <c r="E61" s="16"/>
      <c r="F61" s="16"/>
      <c r="G61" s="38"/>
      <c r="H61" s="39"/>
      <c r="I61" s="117"/>
      <c r="J61" s="10"/>
      <c r="K61" s="10"/>
      <c r="L61" s="10"/>
    </row>
    <row r="62" spans="1:12" ht="12.75">
      <c r="A62" s="90"/>
      <c r="B62" s="16"/>
      <c r="C62" s="16"/>
      <c r="D62" s="16"/>
      <c r="E62" s="21" t="s">
        <v>274</v>
      </c>
      <c r="F62" s="99"/>
      <c r="G62" s="183" t="s">
        <v>275</v>
      </c>
      <c r="H62" s="184"/>
      <c r="I62" s="185"/>
      <c r="J62" s="10"/>
      <c r="K62" s="10"/>
      <c r="L62" s="10"/>
    </row>
    <row r="63" spans="1:12" ht="12.75">
      <c r="A63" s="118"/>
      <c r="B63" s="119"/>
      <c r="C63" s="120"/>
      <c r="D63" s="120"/>
      <c r="E63" s="120"/>
      <c r="F63" s="120"/>
      <c r="G63" s="186"/>
      <c r="H63" s="187"/>
      <c r="I63" s="121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viro@secerana.hr"/>
    <hyperlink ref="C20" r:id="rId2" display="www.secerana.hr"/>
    <hyperlink ref="C50" r:id="rId3" display="racunovodstvo-viro@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81">
      <selection activeCell="A120" sqref="A120:K120"/>
    </sheetView>
  </sheetViews>
  <sheetFormatPr defaultColWidth="9.140625" defaultRowHeight="12.75"/>
  <cols>
    <col min="1" max="9" width="9.140625" style="53" customWidth="1"/>
    <col min="10" max="11" width="10.8515625" style="53" customWidth="1"/>
    <col min="12" max="16384" width="9.140625" style="53" customWidth="1"/>
  </cols>
  <sheetData>
    <row r="1" spans="1:11" ht="12.75" customHeight="1">
      <c r="A1" s="231" t="s">
        <v>151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336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340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57</v>
      </c>
      <c r="B4" s="237"/>
      <c r="C4" s="237"/>
      <c r="D4" s="237"/>
      <c r="E4" s="237"/>
      <c r="F4" s="237"/>
      <c r="G4" s="237"/>
      <c r="H4" s="238"/>
      <c r="I4" s="59" t="s">
        <v>276</v>
      </c>
      <c r="J4" s="60" t="s">
        <v>316</v>
      </c>
      <c r="K4" s="61" t="s">
        <v>317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8">
        <v>2</v>
      </c>
      <c r="J5" s="57">
        <v>3</v>
      </c>
      <c r="K5" s="57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58</v>
      </c>
      <c r="B7" s="204"/>
      <c r="C7" s="204"/>
      <c r="D7" s="204"/>
      <c r="E7" s="204"/>
      <c r="F7" s="204"/>
      <c r="G7" s="204"/>
      <c r="H7" s="221"/>
      <c r="I7" s="3">
        <v>1</v>
      </c>
      <c r="J7" s="6"/>
      <c r="K7" s="6"/>
    </row>
    <row r="8" spans="1:11" ht="12.75">
      <c r="A8" s="210" t="s">
        <v>11</v>
      </c>
      <c r="B8" s="211"/>
      <c r="C8" s="211"/>
      <c r="D8" s="211"/>
      <c r="E8" s="211"/>
      <c r="F8" s="211"/>
      <c r="G8" s="211"/>
      <c r="H8" s="212"/>
      <c r="I8" s="1">
        <v>2</v>
      </c>
      <c r="J8" s="54">
        <f>J9+J16+J26+J35+J39</f>
        <v>615716560</v>
      </c>
      <c r="K8" s="54">
        <f>K9+K16+K26+K35+K39</f>
        <v>671239562</v>
      </c>
    </row>
    <row r="9" spans="1:11" ht="12.75">
      <c r="A9" s="207" t="s">
        <v>203</v>
      </c>
      <c r="B9" s="208"/>
      <c r="C9" s="208"/>
      <c r="D9" s="208"/>
      <c r="E9" s="208"/>
      <c r="F9" s="208"/>
      <c r="G9" s="208"/>
      <c r="H9" s="209"/>
      <c r="I9" s="1">
        <v>3</v>
      </c>
      <c r="J9" s="54">
        <f>SUM(J10:J15)</f>
        <v>5026559</v>
      </c>
      <c r="K9" s="54">
        <f>SUM(K10:K15)</f>
        <v>3663388</v>
      </c>
    </row>
    <row r="10" spans="1:11" ht="12.75">
      <c r="A10" s="207" t="s">
        <v>110</v>
      </c>
      <c r="B10" s="208"/>
      <c r="C10" s="208"/>
      <c r="D10" s="208"/>
      <c r="E10" s="208"/>
      <c r="F10" s="208"/>
      <c r="G10" s="208"/>
      <c r="H10" s="209"/>
      <c r="I10" s="1">
        <v>4</v>
      </c>
      <c r="J10" s="7">
        <v>368866</v>
      </c>
      <c r="K10" s="7">
        <v>409275</v>
      </c>
    </row>
    <row r="11" spans="1:11" ht="12.75">
      <c r="A11" s="207" t="s">
        <v>12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2341601</v>
      </c>
      <c r="K11" s="7">
        <v>2384303</v>
      </c>
    </row>
    <row r="12" spans="1:11" ht="12.75">
      <c r="A12" s="207" t="s">
        <v>111</v>
      </c>
      <c r="B12" s="208"/>
      <c r="C12" s="208"/>
      <c r="D12" s="208"/>
      <c r="E12" s="208"/>
      <c r="F12" s="208"/>
      <c r="G12" s="208"/>
      <c r="H12" s="209"/>
      <c r="I12" s="1">
        <v>6</v>
      </c>
      <c r="J12" s="7">
        <v>2316092</v>
      </c>
      <c r="K12" s="7">
        <v>869810</v>
      </c>
    </row>
    <row r="13" spans="1:11" ht="12.75">
      <c r="A13" s="207" t="s">
        <v>206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207</v>
      </c>
      <c r="B14" s="208"/>
      <c r="C14" s="208"/>
      <c r="D14" s="208"/>
      <c r="E14" s="208"/>
      <c r="F14" s="208"/>
      <c r="G14" s="208"/>
      <c r="H14" s="209"/>
      <c r="I14" s="1">
        <v>8</v>
      </c>
      <c r="J14" s="7"/>
      <c r="K14" s="7"/>
    </row>
    <row r="15" spans="1:11" ht="12.75">
      <c r="A15" s="207" t="s">
        <v>208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/>
    </row>
    <row r="16" spans="1:11" ht="12.75">
      <c r="A16" s="207" t="s">
        <v>204</v>
      </c>
      <c r="B16" s="208"/>
      <c r="C16" s="208"/>
      <c r="D16" s="208"/>
      <c r="E16" s="208"/>
      <c r="F16" s="208"/>
      <c r="G16" s="208"/>
      <c r="H16" s="209"/>
      <c r="I16" s="1">
        <v>10</v>
      </c>
      <c r="J16" s="54">
        <f>SUM(J17:J25)</f>
        <v>597016129</v>
      </c>
      <c r="K16" s="54">
        <f>SUM(K17:K25)</f>
        <v>596312532</v>
      </c>
    </row>
    <row r="17" spans="1:11" ht="12.75">
      <c r="A17" s="207" t="s">
        <v>209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33729172</v>
      </c>
      <c r="K17" s="7">
        <v>33729172</v>
      </c>
    </row>
    <row r="18" spans="1:11" ht="12.75">
      <c r="A18" s="207" t="s">
        <v>245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199733792</v>
      </c>
      <c r="K18" s="7">
        <v>195297709</v>
      </c>
    </row>
    <row r="19" spans="1:11" ht="12.75">
      <c r="A19" s="207" t="s">
        <v>210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346713059</v>
      </c>
      <c r="K19" s="7">
        <v>330743789</v>
      </c>
    </row>
    <row r="20" spans="1:11" ht="12.75">
      <c r="A20" s="207" t="s">
        <v>25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/>
      <c r="K20" s="7"/>
    </row>
    <row r="21" spans="1:11" ht="12.75">
      <c r="A21" s="207" t="s">
        <v>26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70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>
        <v>2874452</v>
      </c>
      <c r="K22" s="7">
        <v>3531418</v>
      </c>
    </row>
    <row r="23" spans="1:11" ht="12.75">
      <c r="A23" s="207" t="s">
        <v>71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12659056</v>
      </c>
      <c r="K23" s="7">
        <v>31739862</v>
      </c>
    </row>
    <row r="24" spans="1:11" ht="12.75">
      <c r="A24" s="207" t="s">
        <v>72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>
        <v>9300</v>
      </c>
      <c r="K24" s="7">
        <v>9300</v>
      </c>
    </row>
    <row r="25" spans="1:11" ht="12.75">
      <c r="A25" s="207" t="s">
        <v>73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>
        <v>1297298</v>
      </c>
      <c r="K25" s="7">
        <v>1261282</v>
      </c>
    </row>
    <row r="26" spans="1:11" ht="12.75">
      <c r="A26" s="207" t="s">
        <v>188</v>
      </c>
      <c r="B26" s="208"/>
      <c r="C26" s="208"/>
      <c r="D26" s="208"/>
      <c r="E26" s="208"/>
      <c r="F26" s="208"/>
      <c r="G26" s="208"/>
      <c r="H26" s="209"/>
      <c r="I26" s="1">
        <v>20</v>
      </c>
      <c r="J26" s="54">
        <f>SUM(J27:J34)</f>
        <v>13532973</v>
      </c>
      <c r="K26" s="54">
        <f>SUM(K27:K34)</f>
        <v>71085671</v>
      </c>
    </row>
    <row r="27" spans="1:11" ht="12.75">
      <c r="A27" s="207" t="s">
        <v>74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1000000</v>
      </c>
      <c r="K27" s="7">
        <v>59186800</v>
      </c>
    </row>
    <row r="28" spans="1:11" ht="12.75">
      <c r="A28" s="207" t="s">
        <v>75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>
      <c r="A29" s="207" t="s">
        <v>76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458205</v>
      </c>
      <c r="K29" s="7">
        <v>513029</v>
      </c>
    </row>
    <row r="30" spans="1:11" ht="12.75">
      <c r="A30" s="207" t="s">
        <v>81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82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/>
      <c r="K31" s="7"/>
    </row>
    <row r="32" spans="1:11" ht="12.75">
      <c r="A32" s="207" t="s">
        <v>83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12074768</v>
      </c>
      <c r="K32" s="7">
        <v>11385842</v>
      </c>
    </row>
    <row r="33" spans="1:11" ht="12.75">
      <c r="A33" s="207" t="s">
        <v>77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/>
    </row>
    <row r="34" spans="1:11" ht="12.75">
      <c r="A34" s="207" t="s">
        <v>181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182</v>
      </c>
      <c r="B35" s="208"/>
      <c r="C35" s="208"/>
      <c r="D35" s="208"/>
      <c r="E35" s="208"/>
      <c r="F35" s="208"/>
      <c r="G35" s="208"/>
      <c r="H35" s="209"/>
      <c r="I35" s="1">
        <v>29</v>
      </c>
      <c r="J35" s="54">
        <f>SUM(J36:J38)</f>
        <v>140899</v>
      </c>
      <c r="K35" s="54">
        <f>SUM(K36:K38)</f>
        <v>177971</v>
      </c>
    </row>
    <row r="36" spans="1:11" ht="12.75">
      <c r="A36" s="207" t="s">
        <v>78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79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>
        <v>140899</v>
      </c>
      <c r="K37" s="7">
        <v>177971</v>
      </c>
    </row>
    <row r="38" spans="1:11" ht="12.75">
      <c r="A38" s="207" t="s">
        <v>80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/>
    </row>
    <row r="39" spans="1:11" ht="12.75">
      <c r="A39" s="207" t="s">
        <v>183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/>
      <c r="K39" s="7"/>
    </row>
    <row r="40" spans="1:11" ht="12.75">
      <c r="A40" s="210" t="s">
        <v>238</v>
      </c>
      <c r="B40" s="211"/>
      <c r="C40" s="211"/>
      <c r="D40" s="211"/>
      <c r="E40" s="211"/>
      <c r="F40" s="211"/>
      <c r="G40" s="211"/>
      <c r="H40" s="212"/>
      <c r="I40" s="1">
        <v>34</v>
      </c>
      <c r="J40" s="54">
        <f>J41+J49+J56+J64</f>
        <v>771283184</v>
      </c>
      <c r="K40" s="54">
        <f>K41+K49+K56+K64</f>
        <v>767355661</v>
      </c>
    </row>
    <row r="41" spans="1:11" ht="12.75">
      <c r="A41" s="207" t="s">
        <v>98</v>
      </c>
      <c r="B41" s="208"/>
      <c r="C41" s="208"/>
      <c r="D41" s="208"/>
      <c r="E41" s="208"/>
      <c r="F41" s="208"/>
      <c r="G41" s="208"/>
      <c r="H41" s="209"/>
      <c r="I41" s="1">
        <v>35</v>
      </c>
      <c r="J41" s="54">
        <f>SUM(J42:J48)</f>
        <v>366716814</v>
      </c>
      <c r="K41" s="54">
        <f>SUM(K42:K48)</f>
        <v>393237934</v>
      </c>
    </row>
    <row r="42" spans="1:11" ht="12.75">
      <c r="A42" s="207" t="s">
        <v>115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51632052</v>
      </c>
      <c r="K42" s="7">
        <v>78268947</v>
      </c>
    </row>
    <row r="43" spans="1:11" ht="12.75">
      <c r="A43" s="207" t="s">
        <v>116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/>
      <c r="K43" s="7">
        <v>78617143</v>
      </c>
    </row>
    <row r="44" spans="1:11" ht="12.75">
      <c r="A44" s="207" t="s">
        <v>84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243409271</v>
      </c>
      <c r="K44" s="7">
        <v>132052895</v>
      </c>
    </row>
    <row r="45" spans="1:11" ht="12.75">
      <c r="A45" s="207" t="s">
        <v>85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53620832</v>
      </c>
      <c r="K45" s="7">
        <v>80478937</v>
      </c>
    </row>
    <row r="46" spans="1:11" ht="12.75">
      <c r="A46" s="207" t="s">
        <v>86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18054659</v>
      </c>
      <c r="K46" s="7">
        <v>23820012</v>
      </c>
    </row>
    <row r="47" spans="1:11" ht="12.75">
      <c r="A47" s="207" t="s">
        <v>87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>
      <c r="A48" s="207" t="s">
        <v>88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99</v>
      </c>
      <c r="B49" s="208"/>
      <c r="C49" s="208"/>
      <c r="D49" s="208"/>
      <c r="E49" s="208"/>
      <c r="F49" s="208"/>
      <c r="G49" s="208"/>
      <c r="H49" s="209"/>
      <c r="I49" s="1">
        <v>43</v>
      </c>
      <c r="J49" s="54">
        <f>SUM(J50:J55)</f>
        <v>215175721</v>
      </c>
      <c r="K49" s="54">
        <f>SUM(K50:K55)</f>
        <v>242223844</v>
      </c>
    </row>
    <row r="50" spans="1:11" ht="12.75">
      <c r="A50" s="207" t="s">
        <v>198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>
        <v>20470164</v>
      </c>
      <c r="K50" s="7">
        <v>10840792</v>
      </c>
    </row>
    <row r="51" spans="1:11" ht="12.75">
      <c r="A51" s="207" t="s">
        <v>199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139136144</v>
      </c>
      <c r="K51" s="7">
        <v>180705799</v>
      </c>
    </row>
    <row r="52" spans="1:11" ht="12.75">
      <c r="A52" s="207" t="s">
        <v>200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/>
    </row>
    <row r="53" spans="1:11" ht="12.75">
      <c r="A53" s="207" t="s">
        <v>201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64468</v>
      </c>
      <c r="K53" s="7">
        <v>20365</v>
      </c>
    </row>
    <row r="54" spans="1:11" ht="12.75">
      <c r="A54" s="207" t="s">
        <v>8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55414908</v>
      </c>
      <c r="K54" s="7">
        <v>50634511</v>
      </c>
    </row>
    <row r="55" spans="1:11" ht="12.75">
      <c r="A55" s="207" t="s">
        <v>9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90037</v>
      </c>
      <c r="K55" s="7">
        <v>22377</v>
      </c>
    </row>
    <row r="56" spans="1:11" ht="12.75">
      <c r="A56" s="207" t="s">
        <v>100</v>
      </c>
      <c r="B56" s="208"/>
      <c r="C56" s="208"/>
      <c r="D56" s="208"/>
      <c r="E56" s="208"/>
      <c r="F56" s="208"/>
      <c r="G56" s="208"/>
      <c r="H56" s="209"/>
      <c r="I56" s="1">
        <v>50</v>
      </c>
      <c r="J56" s="54">
        <f>SUM(J57:J63)</f>
        <v>130113129</v>
      </c>
      <c r="K56" s="54">
        <f>SUM(K57:K63)</f>
        <v>99239265</v>
      </c>
    </row>
    <row r="57" spans="1:11" ht="12.75">
      <c r="A57" s="207" t="s">
        <v>74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75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/>
      <c r="K58" s="7">
        <v>785014</v>
      </c>
    </row>
    <row r="59" spans="1:11" ht="12.75">
      <c r="A59" s="207" t="s">
        <v>240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81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>
      <c r="A61" s="207" t="s">
        <v>82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>
        <v>4350000</v>
      </c>
      <c r="K61" s="7">
        <v>37824074</v>
      </c>
    </row>
    <row r="62" spans="1:11" ht="12.75">
      <c r="A62" s="207" t="s">
        <v>83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102460737</v>
      </c>
      <c r="K62" s="7">
        <v>46529692</v>
      </c>
    </row>
    <row r="63" spans="1:11" ht="12.75">
      <c r="A63" s="207" t="s">
        <v>44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>
        <v>23302392</v>
      </c>
      <c r="K63" s="7">
        <v>14100485</v>
      </c>
    </row>
    <row r="64" spans="1:11" ht="12.75">
      <c r="A64" s="207" t="s">
        <v>205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59277520</v>
      </c>
      <c r="K64" s="7">
        <v>32654618</v>
      </c>
    </row>
    <row r="65" spans="1:11" ht="12.75">
      <c r="A65" s="210" t="s">
        <v>54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5706555</v>
      </c>
      <c r="K65" s="7">
        <v>7555360</v>
      </c>
    </row>
    <row r="66" spans="1:11" ht="12.75">
      <c r="A66" s="210" t="s">
        <v>239</v>
      </c>
      <c r="B66" s="211"/>
      <c r="C66" s="211"/>
      <c r="D66" s="211"/>
      <c r="E66" s="211"/>
      <c r="F66" s="211"/>
      <c r="G66" s="211"/>
      <c r="H66" s="212"/>
      <c r="I66" s="1">
        <v>60</v>
      </c>
      <c r="J66" s="54">
        <f>J7+J8+J40+J65</f>
        <v>1392706299</v>
      </c>
      <c r="K66" s="54">
        <f>K7+K8+K40+K65</f>
        <v>1446150583</v>
      </c>
    </row>
    <row r="67" spans="1:11" ht="12.75">
      <c r="A67" s="222" t="s">
        <v>89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>
        <v>740636185</v>
      </c>
      <c r="K67" s="8">
        <v>816250726</v>
      </c>
    </row>
    <row r="68" spans="1:11" ht="12.75">
      <c r="A68" s="199" t="s">
        <v>56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189</v>
      </c>
      <c r="B69" s="204"/>
      <c r="C69" s="204"/>
      <c r="D69" s="204"/>
      <c r="E69" s="204"/>
      <c r="F69" s="204"/>
      <c r="G69" s="204"/>
      <c r="H69" s="221"/>
      <c r="I69" s="3">
        <v>62</v>
      </c>
      <c r="J69" s="55">
        <f>J70+J71+J72+J78+J79+J82+J85</f>
        <v>622938288</v>
      </c>
      <c r="K69" s="55">
        <f>K70+K71+K72+K78+K79+K82+K85</f>
        <v>632363069</v>
      </c>
    </row>
    <row r="70" spans="1:11" ht="12.75">
      <c r="A70" s="207" t="s">
        <v>139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249600060</v>
      </c>
      <c r="K70" s="7">
        <v>249600060</v>
      </c>
    </row>
    <row r="71" spans="1:11" ht="12.75">
      <c r="A71" s="207" t="s">
        <v>140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>
        <v>9064213</v>
      </c>
      <c r="K71" s="7">
        <v>9064213</v>
      </c>
    </row>
    <row r="72" spans="1:11" ht="12.75">
      <c r="A72" s="207" t="s">
        <v>141</v>
      </c>
      <c r="B72" s="208"/>
      <c r="C72" s="208"/>
      <c r="D72" s="208"/>
      <c r="E72" s="208"/>
      <c r="F72" s="208"/>
      <c r="G72" s="208"/>
      <c r="H72" s="209"/>
      <c r="I72" s="1">
        <v>65</v>
      </c>
      <c r="J72" s="54">
        <f>J73+J74-J75+J76+J77</f>
        <v>14845835</v>
      </c>
      <c r="K72" s="54">
        <f>K73+K74-K75+K76+K77</f>
        <v>17980863</v>
      </c>
    </row>
    <row r="73" spans="1:11" ht="12.75">
      <c r="A73" s="207" t="s">
        <v>142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12480003</v>
      </c>
      <c r="K73" s="7">
        <v>12480003</v>
      </c>
    </row>
    <row r="74" spans="1:11" ht="12.75">
      <c r="A74" s="207" t="s">
        <v>143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>
        <v>3015832</v>
      </c>
      <c r="K74" s="7">
        <v>33866670</v>
      </c>
    </row>
    <row r="75" spans="1:11" ht="12.75">
      <c r="A75" s="207" t="s">
        <v>131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>
        <v>8747611</v>
      </c>
      <c r="K75" s="7">
        <v>28365810</v>
      </c>
    </row>
    <row r="76" spans="1:11" ht="12.75">
      <c r="A76" s="207" t="s">
        <v>132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133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8097611</v>
      </c>
      <c r="K77" s="7"/>
    </row>
    <row r="78" spans="1:11" ht="12.75">
      <c r="A78" s="207" t="s">
        <v>134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7494439</v>
      </c>
      <c r="K78" s="7">
        <v>3033638</v>
      </c>
    </row>
    <row r="79" spans="1:11" ht="12.75">
      <c r="A79" s="207" t="s">
        <v>236</v>
      </c>
      <c r="B79" s="208"/>
      <c r="C79" s="208"/>
      <c r="D79" s="208"/>
      <c r="E79" s="208"/>
      <c r="F79" s="208"/>
      <c r="G79" s="208"/>
      <c r="H79" s="209"/>
      <c r="I79" s="1">
        <v>72</v>
      </c>
      <c r="J79" s="54">
        <f>J80-J81</f>
        <v>163421726</v>
      </c>
      <c r="K79" s="54">
        <f>K80-K81</f>
        <v>157278336</v>
      </c>
    </row>
    <row r="80" spans="1:11" ht="12.75">
      <c r="A80" s="218" t="s">
        <v>167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163421726</v>
      </c>
      <c r="K80" s="7">
        <v>157278336</v>
      </c>
    </row>
    <row r="81" spans="1:11" ht="12.75">
      <c r="A81" s="218" t="s">
        <v>168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</row>
    <row r="82" spans="1:11" ht="12.75">
      <c r="A82" s="207" t="s">
        <v>237</v>
      </c>
      <c r="B82" s="208"/>
      <c r="C82" s="208"/>
      <c r="D82" s="208"/>
      <c r="E82" s="208"/>
      <c r="F82" s="208"/>
      <c r="G82" s="208"/>
      <c r="H82" s="209"/>
      <c r="I82" s="1">
        <v>75</v>
      </c>
      <c r="J82" s="54">
        <f>J83-J84</f>
        <v>27892840</v>
      </c>
      <c r="K82" s="54">
        <f>K83-K84</f>
        <v>35933031</v>
      </c>
    </row>
    <row r="83" spans="1:11" ht="12.75">
      <c r="A83" s="218" t="s">
        <v>169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27892840</v>
      </c>
      <c r="K83" s="7">
        <v>35933031</v>
      </c>
    </row>
    <row r="84" spans="1:11" ht="12.75">
      <c r="A84" s="218" t="s">
        <v>170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/>
    </row>
    <row r="85" spans="1:11" ht="12.75">
      <c r="A85" s="207" t="s">
        <v>171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>
        <v>150619175</v>
      </c>
      <c r="K85" s="7">
        <v>159472928</v>
      </c>
    </row>
    <row r="86" spans="1:11" ht="12.75">
      <c r="A86" s="210" t="s">
        <v>17</v>
      </c>
      <c r="B86" s="211"/>
      <c r="C86" s="211"/>
      <c r="D86" s="211"/>
      <c r="E86" s="211"/>
      <c r="F86" s="211"/>
      <c r="G86" s="211"/>
      <c r="H86" s="212"/>
      <c r="I86" s="1">
        <v>79</v>
      </c>
      <c r="J86" s="54">
        <f>SUM(J87:J89)</f>
        <v>61164647</v>
      </c>
      <c r="K86" s="54">
        <f>SUM(K87:K89)</f>
        <v>57469147</v>
      </c>
    </row>
    <row r="87" spans="1:11" ht="12.75">
      <c r="A87" s="207" t="s">
        <v>127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/>
      <c r="K87" s="7"/>
    </row>
    <row r="88" spans="1:11" ht="12.75">
      <c r="A88" s="207" t="s">
        <v>128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>
      <c r="A89" s="207" t="s">
        <v>129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>
        <v>61164647</v>
      </c>
      <c r="K89" s="7">
        <v>57469147</v>
      </c>
    </row>
    <row r="90" spans="1:11" ht="12.75">
      <c r="A90" s="210" t="s">
        <v>18</v>
      </c>
      <c r="B90" s="211"/>
      <c r="C90" s="211"/>
      <c r="D90" s="211"/>
      <c r="E90" s="211"/>
      <c r="F90" s="211"/>
      <c r="G90" s="211"/>
      <c r="H90" s="212"/>
      <c r="I90" s="1">
        <v>83</v>
      </c>
      <c r="J90" s="54">
        <f>SUM(J91:J99)</f>
        <v>293753859</v>
      </c>
      <c r="K90" s="54">
        <f>SUM(K91:K99)</f>
        <v>257967427</v>
      </c>
    </row>
    <row r="91" spans="1:11" ht="12.75">
      <c r="A91" s="207" t="s">
        <v>130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 ht="12.75">
      <c r="A92" s="207" t="s">
        <v>241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>
        <v>2204010</v>
      </c>
      <c r="K92" s="7">
        <v>3865444</v>
      </c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290938030</v>
      </c>
      <c r="K93" s="7">
        <v>253498676</v>
      </c>
    </row>
    <row r="94" spans="1:11" ht="12.75">
      <c r="A94" s="207" t="s">
        <v>242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>
      <c r="A95" s="207" t="s">
        <v>243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>
      <c r="A96" s="207" t="s">
        <v>244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92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90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>
        <v>611819</v>
      </c>
      <c r="K98" s="7">
        <v>603307</v>
      </c>
    </row>
    <row r="99" spans="1:11" ht="12.75">
      <c r="A99" s="207" t="s">
        <v>91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/>
      <c r="K99" s="7"/>
    </row>
    <row r="100" spans="1:11" ht="12.75">
      <c r="A100" s="210" t="s">
        <v>19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4">
        <f>SUM(J101:J112)</f>
        <v>383355727</v>
      </c>
      <c r="K100" s="54">
        <f>SUM(K101:K112)</f>
        <v>490500329</v>
      </c>
    </row>
    <row r="101" spans="1:11" ht="12.75">
      <c r="A101" s="207" t="s">
        <v>130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>
        <v>224975</v>
      </c>
      <c r="K101" s="7">
        <v>228364</v>
      </c>
    </row>
    <row r="102" spans="1:11" ht="12.75">
      <c r="A102" s="207" t="s">
        <v>241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1118745</v>
      </c>
      <c r="K102" s="7">
        <v>1682286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63435078</v>
      </c>
      <c r="K103" s="7">
        <v>123641126</v>
      </c>
    </row>
    <row r="104" spans="1:11" ht="12.75">
      <c r="A104" s="207" t="s">
        <v>242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108417000</v>
      </c>
      <c r="K104" s="7">
        <v>41306542</v>
      </c>
    </row>
    <row r="105" spans="1:11" ht="12.75">
      <c r="A105" s="207" t="s">
        <v>243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200483070</v>
      </c>
      <c r="K105" s="7">
        <v>308829422</v>
      </c>
    </row>
    <row r="106" spans="1:11" ht="12.75">
      <c r="A106" s="207" t="s">
        <v>244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7"/>
    </row>
    <row r="107" spans="1:11" ht="12.75">
      <c r="A107" s="207" t="s">
        <v>92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>
      <c r="A108" s="207" t="s">
        <v>93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4495863</v>
      </c>
      <c r="K108" s="7">
        <v>3743892</v>
      </c>
    </row>
    <row r="109" spans="1:11" ht="12.75">
      <c r="A109" s="207" t="s">
        <v>94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4317005</v>
      </c>
      <c r="K109" s="7">
        <v>10237139</v>
      </c>
    </row>
    <row r="110" spans="1:11" ht="12.75">
      <c r="A110" s="207" t="s">
        <v>97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>
        <v>11874</v>
      </c>
      <c r="K110" s="7">
        <v>11874</v>
      </c>
    </row>
    <row r="111" spans="1:11" ht="12.75">
      <c r="A111" s="207" t="s">
        <v>95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96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852117</v>
      </c>
      <c r="K112" s="7">
        <v>819684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31493778</v>
      </c>
      <c r="K113" s="7">
        <v>7850611</v>
      </c>
    </row>
    <row r="114" spans="1:11" ht="12.75">
      <c r="A114" s="210" t="s">
        <v>23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4">
        <f>J69+J86+J90+J100+J113</f>
        <v>1392706299</v>
      </c>
      <c r="K114" s="54">
        <f>K69+K86+K90+K100+K113</f>
        <v>1446150583</v>
      </c>
    </row>
    <row r="115" spans="1:11" ht="12.75">
      <c r="A115" s="196" t="s">
        <v>55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>
        <v>740636185</v>
      </c>
      <c r="K115" s="8">
        <v>816250726</v>
      </c>
    </row>
    <row r="116" spans="1:11" ht="12.75">
      <c r="A116" s="199" t="s">
        <v>308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184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6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>
        <v>472319113</v>
      </c>
      <c r="K118" s="7">
        <v>472890141</v>
      </c>
    </row>
    <row r="119" spans="1:11" ht="12.75">
      <c r="A119" s="213" t="s">
        <v>7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>
        <v>150619175</v>
      </c>
      <c r="K119" s="8">
        <v>159472928</v>
      </c>
    </row>
    <row r="120" spans="1:11" ht="12.75">
      <c r="A120" s="216" t="s">
        <v>309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20">
      <selection activeCell="J61" sqref="J61"/>
    </sheetView>
  </sheetViews>
  <sheetFormatPr defaultColWidth="9.140625" defaultRowHeight="12.75"/>
  <cols>
    <col min="1" max="9" width="9.140625" style="53" customWidth="1"/>
    <col min="10" max="10" width="10.140625" style="53" customWidth="1"/>
    <col min="11" max="11" width="10.00390625" style="53" customWidth="1"/>
    <col min="12" max="12" width="9.8515625" style="72" customWidth="1"/>
    <col min="13" max="13" width="10.28125" style="53" customWidth="1"/>
    <col min="14" max="16384" width="9.140625" style="53" customWidth="1"/>
  </cols>
  <sheetData>
    <row r="1" spans="1:13" ht="12.75" customHeight="1">
      <c r="A1" s="231" t="s">
        <v>152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337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5" t="s">
        <v>339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4" t="s">
        <v>57</v>
      </c>
      <c r="B4" s="254"/>
      <c r="C4" s="254"/>
      <c r="D4" s="254"/>
      <c r="E4" s="254"/>
      <c r="F4" s="254"/>
      <c r="G4" s="254"/>
      <c r="H4" s="254"/>
      <c r="I4" s="59" t="s">
        <v>277</v>
      </c>
      <c r="J4" s="253" t="s">
        <v>316</v>
      </c>
      <c r="K4" s="253"/>
      <c r="L4" s="253" t="s">
        <v>317</v>
      </c>
      <c r="M4" s="253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9"/>
      <c r="J5" s="61" t="s">
        <v>312</v>
      </c>
      <c r="K5" s="61" t="s">
        <v>313</v>
      </c>
      <c r="L5" s="61" t="s">
        <v>312</v>
      </c>
      <c r="M5" s="61" t="s">
        <v>313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3" t="s">
        <v>24</v>
      </c>
      <c r="B7" s="204"/>
      <c r="C7" s="204"/>
      <c r="D7" s="204"/>
      <c r="E7" s="204"/>
      <c r="F7" s="204"/>
      <c r="G7" s="204"/>
      <c r="H7" s="221"/>
      <c r="I7" s="3">
        <v>111</v>
      </c>
      <c r="J7" s="55">
        <f>SUM(J8:J9)</f>
        <v>438657083</v>
      </c>
      <c r="K7" s="55">
        <f>SUM(K8:K9)</f>
        <v>0</v>
      </c>
      <c r="L7" s="55">
        <f>SUM(L8:L9)</f>
        <v>509157624</v>
      </c>
      <c r="M7" s="55">
        <f>SUM(M8:M9)</f>
        <v>0</v>
      </c>
    </row>
    <row r="8" spans="1:13" ht="12.75">
      <c r="A8" s="210" t="s">
        <v>150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f>434005218+455285+1</f>
        <v>434460504</v>
      </c>
      <c r="K8" s="7"/>
      <c r="L8" s="7">
        <v>501514061</v>
      </c>
      <c r="M8" s="7"/>
    </row>
    <row r="9" spans="1:13" ht="12.75">
      <c r="A9" s="210" t="s">
        <v>101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4196579</v>
      </c>
      <c r="K9" s="7"/>
      <c r="L9" s="7">
        <v>7643563</v>
      </c>
      <c r="M9" s="7"/>
    </row>
    <row r="10" spans="1:13" ht="12.75">
      <c r="A10" s="210" t="s">
        <v>10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4">
        <f>J11+J12+J16+J20+J21+J22+J25+J26</f>
        <v>406813366</v>
      </c>
      <c r="K10" s="54">
        <f>K11+K12+K16+K20+K21+K22+K25+K26</f>
        <v>0</v>
      </c>
      <c r="L10" s="54">
        <f>L11+L12+L16+L20+L21+L22+L25+L26</f>
        <v>453277437</v>
      </c>
      <c r="M10" s="54">
        <f>M11+M12+M16+M20+M21+M22+M25+M26</f>
        <v>0</v>
      </c>
    </row>
    <row r="11" spans="1:13" ht="12.75">
      <c r="A11" s="210" t="s">
        <v>102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>
        <f>246655211-73843125</f>
        <v>172812086</v>
      </c>
      <c r="K11" s="7"/>
      <c r="L11" s="7">
        <v>32946705</v>
      </c>
      <c r="M11" s="7"/>
    </row>
    <row r="12" spans="1:13" ht="12.75">
      <c r="A12" s="210" t="s">
        <v>20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4">
        <f>SUM(J13:J15)</f>
        <v>155836789</v>
      </c>
      <c r="K12" s="54">
        <f>SUM(K13:K15)</f>
        <v>0</v>
      </c>
      <c r="L12" s="54">
        <f>SUM(L13:L15)</f>
        <v>336624671</v>
      </c>
      <c r="M12" s="54">
        <f>SUM(M13:M15)</f>
        <v>0</v>
      </c>
    </row>
    <row r="13" spans="1:13" ht="12.75">
      <c r="A13" s="207" t="s">
        <v>144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f>29804144-66000</f>
        <v>29738144</v>
      </c>
      <c r="K13" s="7"/>
      <c r="L13" s="7">
        <v>233730804</v>
      </c>
      <c r="M13" s="7"/>
    </row>
    <row r="14" spans="1:13" ht="12.75">
      <c r="A14" s="207" t="s">
        <v>145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f>108793129-20000</f>
        <v>108773129</v>
      </c>
      <c r="K14" s="7"/>
      <c r="L14" s="7">
        <v>74088608</v>
      </c>
      <c r="M14" s="7"/>
    </row>
    <row r="15" spans="1:13" ht="12.75">
      <c r="A15" s="207" t="s">
        <v>59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17325516</v>
      </c>
      <c r="K15" s="7"/>
      <c r="L15" s="7">
        <v>28805259</v>
      </c>
      <c r="M15" s="7"/>
    </row>
    <row r="16" spans="1:13" ht="12.75">
      <c r="A16" s="210" t="s">
        <v>21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4">
        <f>SUM(J17:J19)</f>
        <v>35874272</v>
      </c>
      <c r="K16" s="54">
        <f>SUM(K17:K19)</f>
        <v>0</v>
      </c>
      <c r="L16" s="54">
        <f>SUM(L17:L19)</f>
        <v>35761978</v>
      </c>
      <c r="M16" s="54">
        <f>SUM(M17:M19)</f>
        <v>0</v>
      </c>
    </row>
    <row r="17" spans="1:13" ht="12.75">
      <c r="A17" s="207" t="s">
        <v>60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22182693</v>
      </c>
      <c r="K17" s="7"/>
      <c r="L17" s="7">
        <v>21556154</v>
      </c>
      <c r="M17" s="7"/>
    </row>
    <row r="18" spans="1:13" ht="12.75">
      <c r="A18" s="207" t="s">
        <v>61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8423779</v>
      </c>
      <c r="K18" s="7"/>
      <c r="L18" s="7">
        <v>8975462</v>
      </c>
      <c r="M18" s="7"/>
    </row>
    <row r="19" spans="1:13" ht="12.75">
      <c r="A19" s="207" t="s">
        <v>62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5267800</v>
      </c>
      <c r="K19" s="7"/>
      <c r="L19" s="7">
        <v>5230362</v>
      </c>
      <c r="M19" s="7"/>
    </row>
    <row r="20" spans="1:13" ht="12.75">
      <c r="A20" s="210" t="s">
        <v>103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25648870</v>
      </c>
      <c r="K20" s="7"/>
      <c r="L20" s="7">
        <v>28314668</v>
      </c>
      <c r="M20" s="7"/>
    </row>
    <row r="21" spans="1:13" ht="12.75">
      <c r="A21" s="210" t="s">
        <v>104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9678714</v>
      </c>
      <c r="K21" s="7"/>
      <c r="L21" s="7">
        <v>10481069</v>
      </c>
      <c r="M21" s="7"/>
    </row>
    <row r="22" spans="1:13" ht="12.75">
      <c r="A22" s="210" t="s">
        <v>22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4">
        <f>SUM(J23:J24)</f>
        <v>543510</v>
      </c>
      <c r="K22" s="54">
        <f>SUM(K23:K24)</f>
        <v>0</v>
      </c>
      <c r="L22" s="54">
        <f>SUM(L23:L24)</f>
        <v>473962</v>
      </c>
      <c r="M22" s="54">
        <f>SUM(M23:M24)</f>
        <v>0</v>
      </c>
    </row>
    <row r="23" spans="1:13" ht="12.75">
      <c r="A23" s="207" t="s">
        <v>135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>
      <c r="A24" s="207" t="s">
        <v>136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>
        <v>543510</v>
      </c>
      <c r="K24" s="7"/>
      <c r="L24" s="7">
        <v>473962</v>
      </c>
      <c r="M24" s="7"/>
    </row>
    <row r="25" spans="1:13" ht="12.75">
      <c r="A25" s="210" t="s">
        <v>105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/>
      <c r="K25" s="7"/>
      <c r="L25" s="7"/>
      <c r="M25" s="7"/>
    </row>
    <row r="26" spans="1:13" ht="12.75">
      <c r="A26" s="210" t="s">
        <v>48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>
        <v>6419125</v>
      </c>
      <c r="K26" s="7"/>
      <c r="L26" s="7">
        <f>10292714-1618330</f>
        <v>8674384</v>
      </c>
      <c r="M26" s="7"/>
    </row>
    <row r="27" spans="1:13" ht="12.75">
      <c r="A27" s="210" t="s">
        <v>211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4">
        <f>SUM(J28:J32)</f>
        <v>6837533</v>
      </c>
      <c r="K27" s="54">
        <f>SUM(K28:K32)</f>
        <v>0</v>
      </c>
      <c r="L27" s="54">
        <f>SUM(L28:L32)</f>
        <v>1580507</v>
      </c>
      <c r="M27" s="54">
        <f>SUM(M28:M32)</f>
        <v>0</v>
      </c>
    </row>
    <row r="28" spans="1:13" ht="24.75" customHeight="1">
      <c r="A28" s="210" t="s">
        <v>225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/>
      <c r="K28" s="7"/>
      <c r="L28" s="7">
        <v>3083</v>
      </c>
      <c r="M28" s="7"/>
    </row>
    <row r="29" spans="1:13" ht="24" customHeight="1">
      <c r="A29" s="210" t="s">
        <v>153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f>6837533</f>
        <v>6837533</v>
      </c>
      <c r="K29" s="7"/>
      <c r="L29" s="7">
        <v>1577424</v>
      </c>
      <c r="M29" s="7"/>
    </row>
    <row r="30" spans="1:13" ht="12.75">
      <c r="A30" s="210" t="s">
        <v>137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/>
      <c r="M30" s="7"/>
    </row>
    <row r="31" spans="1:13" ht="12.75">
      <c r="A31" s="210" t="s">
        <v>221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/>
      <c r="L31" s="7"/>
      <c r="M31" s="7"/>
    </row>
    <row r="32" spans="1:13" ht="12.75">
      <c r="A32" s="210" t="s">
        <v>138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/>
      <c r="K32" s="7"/>
      <c r="L32" s="7"/>
      <c r="M32" s="7"/>
    </row>
    <row r="33" spans="1:13" ht="12.75">
      <c r="A33" s="210" t="s">
        <v>212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4">
        <f>SUM(J34:J37)</f>
        <v>12100748</v>
      </c>
      <c r="K33" s="54">
        <f>SUM(K34:K37)</f>
        <v>0</v>
      </c>
      <c r="L33" s="54">
        <f>SUM(L34:L37)</f>
        <v>8272223</v>
      </c>
      <c r="M33" s="54">
        <f>SUM(M34:M37)</f>
        <v>0</v>
      </c>
    </row>
    <row r="34" spans="1:13" ht="12.75">
      <c r="A34" s="210" t="s">
        <v>64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/>
      <c r="K34" s="7"/>
      <c r="L34" s="7"/>
      <c r="M34" s="7"/>
    </row>
    <row r="35" spans="1:13" ht="24.75" customHeight="1">
      <c r="A35" s="210" t="s">
        <v>63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f>12038903-1</f>
        <v>12038902</v>
      </c>
      <c r="K35" s="7"/>
      <c r="L35" s="7">
        <v>7753086</v>
      </c>
      <c r="M35" s="7"/>
    </row>
    <row r="36" spans="1:13" ht="12.75">
      <c r="A36" s="210" t="s">
        <v>222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ht="12.75">
      <c r="A37" s="210" t="s">
        <v>65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>
        <v>61846</v>
      </c>
      <c r="K37" s="7"/>
      <c r="L37" s="7">
        <v>519137</v>
      </c>
      <c r="M37" s="7"/>
    </row>
    <row r="38" spans="1:13" ht="12.75">
      <c r="A38" s="210" t="s">
        <v>193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194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223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224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213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4">
        <f>J7+J27+J38+J40</f>
        <v>445494616</v>
      </c>
      <c r="K42" s="54">
        <f>K7+K27+K38+K40</f>
        <v>0</v>
      </c>
      <c r="L42" s="54">
        <f>L7+L27+L38+L40</f>
        <v>510738131</v>
      </c>
      <c r="M42" s="54">
        <f>M7+M27+M38+M40</f>
        <v>0</v>
      </c>
    </row>
    <row r="43" spans="1:13" ht="12.75">
      <c r="A43" s="210" t="s">
        <v>214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4">
        <f>J10+J33+J39+J41</f>
        <v>418914114</v>
      </c>
      <c r="K43" s="54">
        <f>K10+K33+K39+K41</f>
        <v>0</v>
      </c>
      <c r="L43" s="54">
        <f>L10+L33+L39+L41</f>
        <v>461549660</v>
      </c>
      <c r="M43" s="54">
        <f>M10+M33+M39+M41</f>
        <v>0</v>
      </c>
    </row>
    <row r="44" spans="1:13" ht="12.75">
      <c r="A44" s="210" t="s">
        <v>234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4">
        <f>J42-J43</f>
        <v>26580502</v>
      </c>
      <c r="K44" s="54">
        <f>K42-K43</f>
        <v>0</v>
      </c>
      <c r="L44" s="54">
        <f>L42-L43</f>
        <v>49188471</v>
      </c>
      <c r="M44" s="54">
        <f>M42-M43</f>
        <v>0</v>
      </c>
    </row>
    <row r="45" spans="1:13" ht="12.75">
      <c r="A45" s="218" t="s">
        <v>216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4">
        <f>IF(J42&gt;J43,J42-J43,0)</f>
        <v>26580502</v>
      </c>
      <c r="K45" s="54">
        <f>IF(K42&gt;K43,K42-K43,0)</f>
        <v>0</v>
      </c>
      <c r="L45" s="54">
        <f>IF(L42&gt;L43,L42-L43,0)</f>
        <v>49188471</v>
      </c>
      <c r="M45" s="54">
        <f>IF(M42&gt;M43,M42-M43,0)</f>
        <v>0</v>
      </c>
    </row>
    <row r="46" spans="1:13" ht="12.75">
      <c r="A46" s="218" t="s">
        <v>217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0</v>
      </c>
      <c r="M46" s="54">
        <f>IF(M43&gt;M42,M43-M42,0)</f>
        <v>0</v>
      </c>
    </row>
    <row r="47" spans="1:13" ht="12.75">
      <c r="A47" s="210" t="s">
        <v>215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>
        <v>164867</v>
      </c>
      <c r="K47" s="7"/>
      <c r="L47" s="7">
        <v>5025546</v>
      </c>
      <c r="M47" s="7"/>
    </row>
    <row r="48" spans="1:13" ht="12.75">
      <c r="A48" s="210" t="s">
        <v>235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4">
        <f>J44-J47</f>
        <v>26415635</v>
      </c>
      <c r="K48" s="54">
        <f>K44-K47</f>
        <v>0</v>
      </c>
      <c r="L48" s="54">
        <f>L44-L47</f>
        <v>44162925</v>
      </c>
      <c r="M48" s="54">
        <f>M44-M47</f>
        <v>0</v>
      </c>
    </row>
    <row r="49" spans="1:13" ht="12.75">
      <c r="A49" s="218" t="s">
        <v>190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4">
        <f>IF(J48&gt;0,J48,0)</f>
        <v>26415635</v>
      </c>
      <c r="K49" s="54">
        <f>IF(K48&gt;0,K48,0)</f>
        <v>0</v>
      </c>
      <c r="L49" s="54">
        <f>IF(L48&gt;0,L48,0)</f>
        <v>44162925</v>
      </c>
      <c r="M49" s="54">
        <f>IF(M48&gt;0,M48,0)</f>
        <v>0</v>
      </c>
    </row>
    <row r="50" spans="1:13" ht="12.75" customHeight="1">
      <c r="A50" s="250" t="s">
        <v>218</v>
      </c>
      <c r="B50" s="251"/>
      <c r="C50" s="251"/>
      <c r="D50" s="251"/>
      <c r="E50" s="251"/>
      <c r="F50" s="251"/>
      <c r="G50" s="251"/>
      <c r="H50" s="252"/>
      <c r="I50" s="130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199" t="s">
        <v>310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3" t="s">
        <v>185</v>
      </c>
      <c r="B52" s="204"/>
      <c r="C52" s="204"/>
      <c r="D52" s="204"/>
      <c r="E52" s="204"/>
      <c r="F52" s="204"/>
      <c r="G52" s="204"/>
      <c r="H52" s="204"/>
      <c r="I52" s="56"/>
      <c r="J52" s="56"/>
      <c r="K52" s="56"/>
      <c r="L52" s="56"/>
      <c r="M52" s="63"/>
    </row>
    <row r="53" spans="1:13" ht="12.75">
      <c r="A53" s="247" t="s">
        <v>232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>
        <v>26145649</v>
      </c>
      <c r="K53" s="7"/>
      <c r="L53" s="7">
        <v>35933031</v>
      </c>
      <c r="M53" s="7"/>
    </row>
    <row r="54" spans="1:13" ht="12.75">
      <c r="A54" s="247" t="s">
        <v>233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>
        <v>269986</v>
      </c>
      <c r="K54" s="8"/>
      <c r="L54" s="8">
        <v>8229894</v>
      </c>
      <c r="M54" s="8"/>
    </row>
    <row r="55" spans="1:13" ht="12.75" customHeight="1">
      <c r="A55" s="199" t="s">
        <v>187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>
      <c r="A56" s="203" t="s">
        <v>202</v>
      </c>
      <c r="B56" s="204"/>
      <c r="C56" s="204"/>
      <c r="D56" s="204"/>
      <c r="E56" s="204"/>
      <c r="F56" s="204"/>
      <c r="G56" s="204"/>
      <c r="H56" s="221"/>
      <c r="I56" s="9">
        <v>157</v>
      </c>
      <c r="J56" s="6">
        <f>J48</f>
        <v>26415635</v>
      </c>
      <c r="K56" s="6">
        <f>K48</f>
        <v>0</v>
      </c>
      <c r="L56" s="6">
        <f>L48</f>
        <v>44162925</v>
      </c>
      <c r="M56" s="6">
        <f>M48</f>
        <v>0</v>
      </c>
    </row>
    <row r="57" spans="1:13" ht="12.75">
      <c r="A57" s="210" t="s">
        <v>219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1510300</v>
      </c>
      <c r="M57" s="54">
        <f>SUM(M58:M64)</f>
        <v>0</v>
      </c>
    </row>
    <row r="58" spans="1:13" ht="12.75">
      <c r="A58" s="210" t="s">
        <v>226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ht="12.75">
      <c r="A59" s="210" t="s">
        <v>227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>
        <v>1510300</v>
      </c>
      <c r="M59" s="7"/>
    </row>
    <row r="60" spans="1:13" ht="12.75">
      <c r="A60" s="210" t="s">
        <v>43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>
      <c r="A61" s="210" t="s">
        <v>228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>
      <c r="A62" s="210" t="s">
        <v>229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>
      <c r="A63" s="210" t="s">
        <v>230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>
      <c r="A64" s="210" t="s">
        <v>231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ht="12.75">
      <c r="A65" s="210" t="s">
        <v>220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12.75">
      <c r="A66" s="210" t="s">
        <v>191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4">
        <f>J57-J65</f>
        <v>0</v>
      </c>
      <c r="K66" s="54">
        <f>K57-K65</f>
        <v>0</v>
      </c>
      <c r="L66" s="54">
        <f>L57-L65</f>
        <v>1510300</v>
      </c>
      <c r="M66" s="54">
        <f>M57-M65</f>
        <v>0</v>
      </c>
    </row>
    <row r="67" spans="1:13" ht="12.75">
      <c r="A67" s="210" t="s">
        <v>192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2">
        <f>J56+J66</f>
        <v>26415635</v>
      </c>
      <c r="K67" s="62">
        <f>K56+K66</f>
        <v>0</v>
      </c>
      <c r="L67" s="62">
        <f>L56+L66</f>
        <v>45673225</v>
      </c>
      <c r="M67" s="62">
        <f>M56+M66</f>
        <v>0</v>
      </c>
    </row>
    <row r="68" spans="1:13" ht="12.75" customHeight="1">
      <c r="A68" s="243" t="s">
        <v>311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186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232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>
        <v>26145649</v>
      </c>
      <c r="K70" s="7"/>
      <c r="L70" s="7">
        <v>37443331</v>
      </c>
      <c r="M70" s="7"/>
    </row>
    <row r="71" spans="1:13" ht="12.75">
      <c r="A71" s="240" t="s">
        <v>233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>
        <v>269986</v>
      </c>
      <c r="K71" s="8"/>
      <c r="L71" s="8">
        <v>8229894</v>
      </c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2">
      <selection activeCell="K14" sqref="K14"/>
    </sheetView>
  </sheetViews>
  <sheetFormatPr defaultColWidth="9.140625" defaultRowHeight="12.75"/>
  <cols>
    <col min="1" max="7" width="9.140625" style="53" customWidth="1"/>
    <col min="8" max="8" width="8.140625" style="53" customWidth="1"/>
    <col min="9" max="9" width="8.57421875" style="53" customWidth="1"/>
    <col min="10" max="10" width="10.00390625" style="53" customWidth="1"/>
    <col min="11" max="11" width="9.8515625" style="53" customWidth="1"/>
    <col min="12" max="16384" width="9.140625" style="53" customWidth="1"/>
  </cols>
  <sheetData>
    <row r="1" spans="1:11" ht="12.75" customHeight="1">
      <c r="A1" s="262" t="s">
        <v>162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337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 customHeight="1">
      <c r="A3" s="259" t="s">
        <v>338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3.25" customHeight="1">
      <c r="A4" s="264" t="s">
        <v>57</v>
      </c>
      <c r="B4" s="264"/>
      <c r="C4" s="264"/>
      <c r="D4" s="264"/>
      <c r="E4" s="264"/>
      <c r="F4" s="264"/>
      <c r="G4" s="264"/>
      <c r="H4" s="264"/>
      <c r="I4" s="67" t="s">
        <v>277</v>
      </c>
      <c r="J4" s="68" t="s">
        <v>316</v>
      </c>
      <c r="K4" s="68" t="s">
        <v>317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9">
        <v>2</v>
      </c>
      <c r="J5" s="70" t="s">
        <v>281</v>
      </c>
      <c r="K5" s="70" t="s">
        <v>282</v>
      </c>
    </row>
    <row r="6" spans="1:11" ht="12.75" customHeight="1">
      <c r="A6" s="199" t="s">
        <v>154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 customHeight="1">
      <c r="A7" s="207" t="s">
        <v>38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>
        <v>49188471</v>
      </c>
    </row>
    <row r="8" spans="1:11" ht="12.75" customHeight="1">
      <c r="A8" s="207" t="s">
        <v>39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>
        <f>16350968+11963700</f>
        <v>28314668</v>
      </c>
    </row>
    <row r="9" spans="1:11" ht="12.75" customHeight="1">
      <c r="A9" s="207" t="s">
        <v>40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>
        <v>47347748</v>
      </c>
    </row>
    <row r="10" spans="1:11" ht="12.75" customHeight="1">
      <c r="A10" s="207" t="s">
        <v>41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 customHeight="1">
      <c r="A11" s="207" t="s">
        <v>42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 customHeight="1">
      <c r="A12" s="207" t="s">
        <v>49</v>
      </c>
      <c r="B12" s="208"/>
      <c r="C12" s="208"/>
      <c r="D12" s="208"/>
      <c r="E12" s="208"/>
      <c r="F12" s="208"/>
      <c r="G12" s="208"/>
      <c r="H12" s="208"/>
      <c r="I12" s="1">
        <v>6</v>
      </c>
      <c r="J12" s="5"/>
      <c r="K12" s="7">
        <v>41676760</v>
      </c>
    </row>
    <row r="13" spans="1:11" ht="12.75" customHeight="1">
      <c r="A13" s="210" t="s">
        <v>155</v>
      </c>
      <c r="B13" s="211"/>
      <c r="C13" s="211"/>
      <c r="D13" s="211"/>
      <c r="E13" s="211"/>
      <c r="F13" s="211"/>
      <c r="G13" s="211"/>
      <c r="H13" s="211"/>
      <c r="I13" s="1">
        <v>7</v>
      </c>
      <c r="J13" s="54">
        <f>SUM(J7:J12)</f>
        <v>0</v>
      </c>
      <c r="K13" s="54">
        <f>SUM(K7:K12)</f>
        <v>166527647</v>
      </c>
    </row>
    <row r="14" spans="1:11" ht="12.75" customHeight="1">
      <c r="A14" s="207" t="s">
        <v>50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 customHeight="1">
      <c r="A15" s="207" t="s">
        <v>51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>
        <v>48463658</v>
      </c>
    </row>
    <row r="16" spans="1:11" ht="12.75" customHeight="1">
      <c r="A16" s="207" t="s">
        <v>52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>
        <v>15592858</v>
      </c>
    </row>
    <row r="17" spans="1:11" ht="12.75" customHeight="1">
      <c r="A17" s="207" t="s">
        <v>53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>
        <v>20384421</v>
      </c>
    </row>
    <row r="18" spans="1:11" ht="12.75" customHeight="1">
      <c r="A18" s="210" t="s">
        <v>156</v>
      </c>
      <c r="B18" s="211"/>
      <c r="C18" s="211"/>
      <c r="D18" s="211"/>
      <c r="E18" s="211"/>
      <c r="F18" s="211"/>
      <c r="G18" s="211"/>
      <c r="H18" s="211"/>
      <c r="I18" s="1">
        <v>12</v>
      </c>
      <c r="J18" s="54">
        <f>SUM(J14:J17)</f>
        <v>0</v>
      </c>
      <c r="K18" s="54">
        <f>SUM(K14:K17)</f>
        <v>84440937</v>
      </c>
    </row>
    <row r="19" spans="1:11" ht="12.75" customHeight="1">
      <c r="A19" s="210" t="s">
        <v>34</v>
      </c>
      <c r="B19" s="211"/>
      <c r="C19" s="211"/>
      <c r="D19" s="211"/>
      <c r="E19" s="211"/>
      <c r="F19" s="211"/>
      <c r="G19" s="211"/>
      <c r="H19" s="211"/>
      <c r="I19" s="1">
        <v>13</v>
      </c>
      <c r="J19" s="54">
        <f>J13-J18</f>
        <v>0</v>
      </c>
      <c r="K19" s="54">
        <f>K13-K18</f>
        <v>82086710</v>
      </c>
    </row>
    <row r="20" spans="1:11" ht="12.75" customHeight="1">
      <c r="A20" s="210" t="s">
        <v>35</v>
      </c>
      <c r="B20" s="211"/>
      <c r="C20" s="211"/>
      <c r="D20" s="211"/>
      <c r="E20" s="211"/>
      <c r="F20" s="211"/>
      <c r="G20" s="211"/>
      <c r="H20" s="211"/>
      <c r="I20" s="1">
        <v>14</v>
      </c>
      <c r="J20" s="65">
        <v>0</v>
      </c>
      <c r="K20" s="54">
        <v>0</v>
      </c>
    </row>
    <row r="21" spans="1:11" ht="12.75" customHeight="1">
      <c r="A21" s="199" t="s">
        <v>157</v>
      </c>
      <c r="B21" s="200"/>
      <c r="C21" s="200"/>
      <c r="D21" s="200"/>
      <c r="E21" s="200"/>
      <c r="F21" s="200"/>
      <c r="G21" s="200"/>
      <c r="H21" s="200"/>
      <c r="I21" s="256"/>
      <c r="J21" s="256"/>
      <c r="K21" s="257"/>
    </row>
    <row r="22" spans="1:11" ht="12.75" customHeight="1">
      <c r="A22" s="207" t="s">
        <v>176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/>
      <c r="K22" s="7">
        <v>3251100</v>
      </c>
    </row>
    <row r="23" spans="1:11" ht="12.75" customHeight="1">
      <c r="A23" s="207" t="s">
        <v>177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 customHeight="1">
      <c r="A24" s="207" t="s">
        <v>178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>
        <v>591187</v>
      </c>
    </row>
    <row r="25" spans="1:11" ht="12.75" customHeight="1">
      <c r="A25" s="207" t="s">
        <v>179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 customHeight="1">
      <c r="A26" s="207" t="s">
        <v>180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>
        <v>156</v>
      </c>
    </row>
    <row r="27" spans="1:11" ht="12.75" customHeight="1">
      <c r="A27" s="210" t="s">
        <v>166</v>
      </c>
      <c r="B27" s="211"/>
      <c r="C27" s="211"/>
      <c r="D27" s="211"/>
      <c r="E27" s="211"/>
      <c r="F27" s="211"/>
      <c r="G27" s="211"/>
      <c r="H27" s="211"/>
      <c r="I27" s="1">
        <v>20</v>
      </c>
      <c r="J27" s="54">
        <f>SUM(J22:J26)</f>
        <v>0</v>
      </c>
      <c r="K27" s="54">
        <f>SUM(K22:K26)</f>
        <v>3842443</v>
      </c>
    </row>
    <row r="28" spans="1:11" ht="12.75" customHeight="1">
      <c r="A28" s="207" t="s">
        <v>113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/>
      <c r="K28" s="7">
        <v>30356100</v>
      </c>
    </row>
    <row r="29" spans="1:11" ht="12.75" customHeight="1">
      <c r="A29" s="207" t="s">
        <v>114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>
        <v>57286800</v>
      </c>
    </row>
    <row r="30" spans="1:11" ht="12.75" customHeight="1">
      <c r="A30" s="207" t="s">
        <v>14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>
        <v>954824</v>
      </c>
    </row>
    <row r="31" spans="1:11" ht="12.75" customHeight="1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54">
        <f>SUM(J28:J30)</f>
        <v>0</v>
      </c>
      <c r="K31" s="54">
        <f>SUM(K28:K30)</f>
        <v>88597724</v>
      </c>
    </row>
    <row r="32" spans="1:11" ht="12.75" customHeight="1">
      <c r="A32" s="210" t="s">
        <v>36</v>
      </c>
      <c r="B32" s="211"/>
      <c r="C32" s="211"/>
      <c r="D32" s="211"/>
      <c r="E32" s="211"/>
      <c r="F32" s="211"/>
      <c r="G32" s="211"/>
      <c r="H32" s="211"/>
      <c r="I32" s="1">
        <v>25</v>
      </c>
      <c r="J32" s="65">
        <v>0</v>
      </c>
      <c r="K32" s="54">
        <v>0</v>
      </c>
    </row>
    <row r="33" spans="1:11" ht="12.75" customHeight="1">
      <c r="A33" s="210" t="s">
        <v>37</v>
      </c>
      <c r="B33" s="211"/>
      <c r="C33" s="211"/>
      <c r="D33" s="211"/>
      <c r="E33" s="211"/>
      <c r="F33" s="211"/>
      <c r="G33" s="211"/>
      <c r="H33" s="211"/>
      <c r="I33" s="1">
        <v>26</v>
      </c>
      <c r="J33" s="54">
        <f>J31-J27</f>
        <v>0</v>
      </c>
      <c r="K33" s="54">
        <f>K31-K27</f>
        <v>84755281</v>
      </c>
    </row>
    <row r="34" spans="1:11" ht="12.75" customHeight="1">
      <c r="A34" s="199" t="s">
        <v>158</v>
      </c>
      <c r="B34" s="200"/>
      <c r="C34" s="200"/>
      <c r="D34" s="200"/>
      <c r="E34" s="200"/>
      <c r="F34" s="200"/>
      <c r="G34" s="200"/>
      <c r="H34" s="200"/>
      <c r="I34" s="256"/>
      <c r="J34" s="256"/>
      <c r="K34" s="257"/>
    </row>
    <row r="35" spans="1:11" ht="12.75" customHeight="1">
      <c r="A35" s="207" t="s">
        <v>172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/>
      <c r="K35" s="7"/>
    </row>
    <row r="36" spans="1:11" ht="12.75" customHeight="1">
      <c r="A36" s="207" t="s">
        <v>27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>
        <v>53516162</v>
      </c>
    </row>
    <row r="37" spans="1:11" ht="12.75" customHeight="1">
      <c r="A37" s="207" t="s">
        <v>28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>
        <v>965769</v>
      </c>
    </row>
    <row r="38" spans="1:11" ht="12.75" customHeight="1">
      <c r="A38" s="210" t="s">
        <v>66</v>
      </c>
      <c r="B38" s="211"/>
      <c r="C38" s="211"/>
      <c r="D38" s="211"/>
      <c r="E38" s="211"/>
      <c r="F38" s="211"/>
      <c r="G38" s="211"/>
      <c r="H38" s="211"/>
      <c r="I38" s="1">
        <v>30</v>
      </c>
      <c r="J38" s="54">
        <f>SUM(J35:J37)</f>
        <v>0</v>
      </c>
      <c r="K38" s="54">
        <f>SUM(K35:K37)</f>
        <v>54481931</v>
      </c>
    </row>
    <row r="39" spans="1:11" ht="12.75" customHeight="1">
      <c r="A39" s="207" t="s">
        <v>29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/>
      <c r="K39" s="7">
        <v>26777832</v>
      </c>
    </row>
    <row r="40" spans="1:11" ht="12.75" customHeight="1">
      <c r="A40" s="207" t="s">
        <v>30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>
        <v>29816710</v>
      </c>
    </row>
    <row r="41" spans="1:11" ht="12.75" customHeight="1">
      <c r="A41" s="207" t="s">
        <v>31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>
        <v>1398113</v>
      </c>
    </row>
    <row r="42" spans="1:11" ht="12.75" customHeight="1">
      <c r="A42" s="207" t="s">
        <v>32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>
        <v>17514972</v>
      </c>
    </row>
    <row r="43" spans="1:11" ht="12.75" customHeight="1">
      <c r="A43" s="207" t="s">
        <v>33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>
        <v>2928635</v>
      </c>
    </row>
    <row r="44" spans="1:11" ht="12.75" customHeight="1">
      <c r="A44" s="210" t="s">
        <v>67</v>
      </c>
      <c r="B44" s="211"/>
      <c r="C44" s="211"/>
      <c r="D44" s="211"/>
      <c r="E44" s="211"/>
      <c r="F44" s="211"/>
      <c r="G44" s="211"/>
      <c r="H44" s="211"/>
      <c r="I44" s="1">
        <v>36</v>
      </c>
      <c r="J44" s="54">
        <f>SUM(J39:J43)</f>
        <v>0</v>
      </c>
      <c r="K44" s="54">
        <f>SUM(K39:K43)</f>
        <v>78436262</v>
      </c>
    </row>
    <row r="45" spans="1:11" ht="12.75" customHeight="1">
      <c r="A45" s="210" t="s">
        <v>15</v>
      </c>
      <c r="B45" s="211"/>
      <c r="C45" s="211"/>
      <c r="D45" s="211"/>
      <c r="E45" s="211"/>
      <c r="F45" s="211"/>
      <c r="G45" s="211"/>
      <c r="H45" s="211"/>
      <c r="I45" s="1">
        <v>37</v>
      </c>
      <c r="J45" s="65">
        <v>0</v>
      </c>
      <c r="K45" s="54">
        <v>0</v>
      </c>
    </row>
    <row r="46" spans="1:11" ht="12.75" customHeight="1">
      <c r="A46" s="210" t="s">
        <v>16</v>
      </c>
      <c r="B46" s="211"/>
      <c r="C46" s="211"/>
      <c r="D46" s="211"/>
      <c r="E46" s="211"/>
      <c r="F46" s="211"/>
      <c r="G46" s="211"/>
      <c r="H46" s="211"/>
      <c r="I46" s="1">
        <v>38</v>
      </c>
      <c r="J46" s="54">
        <f>J44-J38</f>
        <v>0</v>
      </c>
      <c r="K46" s="54">
        <f>K44-K38</f>
        <v>23954331</v>
      </c>
    </row>
    <row r="47" spans="1:11" ht="12.75" customHeight="1">
      <c r="A47" s="207" t="s">
        <v>68</v>
      </c>
      <c r="B47" s="208"/>
      <c r="C47" s="208"/>
      <c r="D47" s="208"/>
      <c r="E47" s="208"/>
      <c r="F47" s="208"/>
      <c r="G47" s="208"/>
      <c r="H47" s="208"/>
      <c r="I47" s="1">
        <v>39</v>
      </c>
      <c r="J47" s="65">
        <v>0</v>
      </c>
      <c r="K47" s="54">
        <v>0</v>
      </c>
    </row>
    <row r="48" spans="1:11" ht="12.75" customHeight="1">
      <c r="A48" s="207" t="s">
        <v>69</v>
      </c>
      <c r="B48" s="208"/>
      <c r="C48" s="208"/>
      <c r="D48" s="208"/>
      <c r="E48" s="208"/>
      <c r="F48" s="208"/>
      <c r="G48" s="208"/>
      <c r="H48" s="208"/>
      <c r="I48" s="1">
        <v>40</v>
      </c>
      <c r="J48" s="54">
        <f>J20-J19+J33-J32+J46-J45</f>
        <v>0</v>
      </c>
      <c r="K48" s="54">
        <f>K20-K19+K33-K32+K46-K45</f>
        <v>26622902</v>
      </c>
    </row>
    <row r="49" spans="1:11" ht="12.75" customHeight="1">
      <c r="A49" s="207" t="s">
        <v>159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/>
      <c r="K49" s="7">
        <f>49916889+9360632-1</f>
        <v>59277520</v>
      </c>
    </row>
    <row r="50" spans="1:11" ht="12.75" customHeight="1">
      <c r="A50" s="207" t="s">
        <v>173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 customHeight="1">
      <c r="A51" s="207" t="s">
        <v>174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>
        <f>J48</f>
        <v>0</v>
      </c>
      <c r="K51" s="5">
        <f>K48</f>
        <v>26622902</v>
      </c>
    </row>
    <row r="52" spans="1:11" ht="12.75" customHeight="1">
      <c r="A52" s="213" t="s">
        <v>175</v>
      </c>
      <c r="B52" s="214"/>
      <c r="C52" s="214"/>
      <c r="D52" s="214"/>
      <c r="E52" s="214"/>
      <c r="F52" s="214"/>
      <c r="G52" s="214"/>
      <c r="H52" s="214"/>
      <c r="I52" s="4">
        <v>44</v>
      </c>
      <c r="J52" s="62">
        <f>J49+J50-J51</f>
        <v>0</v>
      </c>
      <c r="K52" s="62">
        <f>K49+K50-K51</f>
        <v>32654618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8:K20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2" t="s">
        <v>195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1" t="s">
        <v>337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339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4" t="s">
        <v>57</v>
      </c>
      <c r="B4" s="264"/>
      <c r="C4" s="264"/>
      <c r="D4" s="264"/>
      <c r="E4" s="264"/>
      <c r="F4" s="264"/>
      <c r="G4" s="264"/>
      <c r="H4" s="264"/>
      <c r="I4" s="67" t="s">
        <v>277</v>
      </c>
      <c r="J4" s="68" t="s">
        <v>316</v>
      </c>
      <c r="K4" s="68" t="s">
        <v>317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3">
        <v>2</v>
      </c>
      <c r="J5" s="74" t="s">
        <v>281</v>
      </c>
      <c r="K5" s="74" t="s">
        <v>282</v>
      </c>
    </row>
    <row r="6" spans="1:11" ht="12.75">
      <c r="A6" s="199" t="s">
        <v>154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197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117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118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119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120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10" t="s">
        <v>196</v>
      </c>
      <c r="B12" s="211"/>
      <c r="C12" s="211"/>
      <c r="D12" s="211"/>
      <c r="E12" s="211"/>
      <c r="F12" s="211"/>
      <c r="G12" s="211"/>
      <c r="H12" s="211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07" t="s">
        <v>121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122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123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124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125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126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210" t="s">
        <v>45</v>
      </c>
      <c r="B19" s="211"/>
      <c r="C19" s="211"/>
      <c r="D19" s="211"/>
      <c r="E19" s="211"/>
      <c r="F19" s="211"/>
      <c r="G19" s="211"/>
      <c r="H19" s="211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10" t="s">
        <v>106</v>
      </c>
      <c r="B20" s="267"/>
      <c r="C20" s="267"/>
      <c r="D20" s="267"/>
      <c r="E20" s="267"/>
      <c r="F20" s="267"/>
      <c r="G20" s="267"/>
      <c r="H20" s="268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2" t="s">
        <v>107</v>
      </c>
      <c r="B21" s="265"/>
      <c r="C21" s="265"/>
      <c r="D21" s="265"/>
      <c r="E21" s="265"/>
      <c r="F21" s="265"/>
      <c r="G21" s="265"/>
      <c r="H21" s="266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199" t="s">
        <v>157</v>
      </c>
      <c r="B22" s="200"/>
      <c r="C22" s="200"/>
      <c r="D22" s="200"/>
      <c r="E22" s="200"/>
      <c r="F22" s="200"/>
      <c r="G22" s="200"/>
      <c r="H22" s="200"/>
      <c r="I22" s="256"/>
      <c r="J22" s="256"/>
      <c r="K22" s="257"/>
    </row>
    <row r="23" spans="1:11" ht="12.75">
      <c r="A23" s="207" t="s">
        <v>163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164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318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319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165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210" t="s">
        <v>112</v>
      </c>
      <c r="B28" s="211"/>
      <c r="C28" s="211"/>
      <c r="D28" s="211"/>
      <c r="E28" s="211"/>
      <c r="F28" s="211"/>
      <c r="G28" s="211"/>
      <c r="H28" s="211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10" t="s">
        <v>46</v>
      </c>
      <c r="B32" s="211"/>
      <c r="C32" s="211"/>
      <c r="D32" s="211"/>
      <c r="E32" s="211"/>
      <c r="F32" s="211"/>
      <c r="G32" s="211"/>
      <c r="H32" s="211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10" t="s">
        <v>108</v>
      </c>
      <c r="B33" s="211"/>
      <c r="C33" s="211"/>
      <c r="D33" s="211"/>
      <c r="E33" s="211"/>
      <c r="F33" s="211"/>
      <c r="G33" s="211"/>
      <c r="H33" s="211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10" t="s">
        <v>109</v>
      </c>
      <c r="B34" s="211"/>
      <c r="C34" s="211"/>
      <c r="D34" s="211"/>
      <c r="E34" s="211"/>
      <c r="F34" s="211"/>
      <c r="G34" s="211"/>
      <c r="H34" s="211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199" t="s">
        <v>158</v>
      </c>
      <c r="B35" s="200"/>
      <c r="C35" s="200"/>
      <c r="D35" s="200"/>
      <c r="E35" s="200"/>
      <c r="F35" s="200"/>
      <c r="G35" s="200"/>
      <c r="H35" s="200"/>
      <c r="I35" s="256">
        <v>0</v>
      </c>
      <c r="J35" s="256"/>
      <c r="K35" s="257"/>
    </row>
    <row r="36" spans="1:11" ht="12.75">
      <c r="A36" s="207" t="s">
        <v>172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27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28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210" t="s">
        <v>47</v>
      </c>
      <c r="B39" s="211"/>
      <c r="C39" s="211"/>
      <c r="D39" s="211"/>
      <c r="E39" s="211"/>
      <c r="F39" s="211"/>
      <c r="G39" s="211"/>
      <c r="H39" s="211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07" t="s">
        <v>29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30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31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32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33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210" t="s">
        <v>146</v>
      </c>
      <c r="B45" s="211"/>
      <c r="C45" s="211"/>
      <c r="D45" s="211"/>
      <c r="E45" s="211"/>
      <c r="F45" s="211"/>
      <c r="G45" s="211"/>
      <c r="H45" s="211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10" t="s">
        <v>160</v>
      </c>
      <c r="B46" s="211"/>
      <c r="C46" s="211"/>
      <c r="D46" s="211"/>
      <c r="E46" s="211"/>
      <c r="F46" s="211"/>
      <c r="G46" s="211"/>
      <c r="H46" s="211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10" t="s">
        <v>161</v>
      </c>
      <c r="B47" s="211"/>
      <c r="C47" s="211"/>
      <c r="D47" s="211"/>
      <c r="E47" s="211"/>
      <c r="F47" s="211"/>
      <c r="G47" s="211"/>
      <c r="H47" s="211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10" t="s">
        <v>147</v>
      </c>
      <c r="B48" s="211"/>
      <c r="C48" s="211"/>
      <c r="D48" s="211"/>
      <c r="E48" s="211"/>
      <c r="F48" s="211"/>
      <c r="G48" s="211"/>
      <c r="H48" s="211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10" t="s">
        <v>13</v>
      </c>
      <c r="B49" s="211"/>
      <c r="C49" s="211"/>
      <c r="D49" s="211"/>
      <c r="E49" s="211"/>
      <c r="F49" s="211"/>
      <c r="G49" s="211"/>
      <c r="H49" s="211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10" t="s">
        <v>159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173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174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22" t="s">
        <v>175</v>
      </c>
      <c r="B53" s="223"/>
      <c r="C53" s="223"/>
      <c r="D53" s="223"/>
      <c r="E53" s="223"/>
      <c r="F53" s="223"/>
      <c r="G53" s="223"/>
      <c r="H53" s="223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25" sqref="A25:K25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1" width="9.57421875" style="77" bestFit="1" customWidth="1"/>
    <col min="12" max="16384" width="9.140625" style="77" customWidth="1"/>
  </cols>
  <sheetData>
    <row r="1" spans="1:12" ht="12.75">
      <c r="A1" s="287" t="s">
        <v>279</v>
      </c>
      <c r="B1" s="288"/>
      <c r="C1" s="288"/>
      <c r="D1" s="288"/>
      <c r="E1" s="288"/>
      <c r="F1" s="288"/>
      <c r="G1" s="288"/>
      <c r="H1" s="288"/>
      <c r="I1" s="288"/>
      <c r="J1" s="288"/>
      <c r="K1" s="289"/>
      <c r="L1" s="76"/>
    </row>
    <row r="2" spans="1:12" ht="15.75">
      <c r="A2" s="43"/>
      <c r="B2" s="75"/>
      <c r="C2" s="272" t="s">
        <v>280</v>
      </c>
      <c r="D2" s="272"/>
      <c r="E2" s="78">
        <v>40544</v>
      </c>
      <c r="F2" s="44" t="s">
        <v>248</v>
      </c>
      <c r="G2" s="273">
        <v>40724</v>
      </c>
      <c r="H2" s="274"/>
      <c r="I2" s="75"/>
      <c r="J2" s="75"/>
      <c r="K2" s="75"/>
      <c r="L2" s="79"/>
    </row>
    <row r="3" spans="1:11" ht="23.25">
      <c r="A3" s="275" t="s">
        <v>57</v>
      </c>
      <c r="B3" s="275"/>
      <c r="C3" s="275"/>
      <c r="D3" s="275"/>
      <c r="E3" s="275"/>
      <c r="F3" s="275"/>
      <c r="G3" s="275"/>
      <c r="H3" s="275"/>
      <c r="I3" s="81" t="s">
        <v>303</v>
      </c>
      <c r="J3" s="82" t="s">
        <v>148</v>
      </c>
      <c r="K3" s="82" t="s">
        <v>149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84">
        <v>2</v>
      </c>
      <c r="J4" s="83" t="s">
        <v>281</v>
      </c>
      <c r="K4" s="83" t="s">
        <v>282</v>
      </c>
    </row>
    <row r="5" spans="1:11" ht="12.75">
      <c r="A5" s="277" t="s">
        <v>283</v>
      </c>
      <c r="B5" s="278"/>
      <c r="C5" s="278"/>
      <c r="D5" s="278"/>
      <c r="E5" s="278"/>
      <c r="F5" s="278"/>
      <c r="G5" s="278"/>
      <c r="H5" s="278"/>
      <c r="I5" s="45">
        <v>1</v>
      </c>
      <c r="J5" s="46">
        <v>249600060</v>
      </c>
      <c r="K5" s="46">
        <v>249600060</v>
      </c>
    </row>
    <row r="6" spans="1:11" ht="12.75">
      <c r="A6" s="277" t="s">
        <v>284</v>
      </c>
      <c r="B6" s="278"/>
      <c r="C6" s="278"/>
      <c r="D6" s="278"/>
      <c r="E6" s="278"/>
      <c r="F6" s="278"/>
      <c r="G6" s="278"/>
      <c r="H6" s="278"/>
      <c r="I6" s="45">
        <v>2</v>
      </c>
      <c r="J6" s="47">
        <v>9064213</v>
      </c>
      <c r="K6" s="47">
        <v>9064213</v>
      </c>
    </row>
    <row r="7" spans="1:11" ht="12.75">
      <c r="A7" s="277" t="s">
        <v>285</v>
      </c>
      <c r="B7" s="278"/>
      <c r="C7" s="278"/>
      <c r="D7" s="278"/>
      <c r="E7" s="278"/>
      <c r="F7" s="278"/>
      <c r="G7" s="278"/>
      <c r="H7" s="278"/>
      <c r="I7" s="45">
        <v>3</v>
      </c>
      <c r="J7" s="47">
        <v>15495835</v>
      </c>
      <c r="K7" s="47">
        <v>17980863</v>
      </c>
    </row>
    <row r="8" spans="1:11" ht="12.75">
      <c r="A8" s="277" t="s">
        <v>286</v>
      </c>
      <c r="B8" s="278"/>
      <c r="C8" s="278"/>
      <c r="D8" s="278"/>
      <c r="E8" s="278"/>
      <c r="F8" s="278"/>
      <c r="G8" s="278"/>
      <c r="H8" s="278"/>
      <c r="I8" s="45">
        <v>4</v>
      </c>
      <c r="J8" s="47">
        <v>163421726</v>
      </c>
      <c r="K8" s="47">
        <v>157278336</v>
      </c>
    </row>
    <row r="9" spans="1:11" ht="12.75">
      <c r="A9" s="277" t="s">
        <v>287</v>
      </c>
      <c r="B9" s="278"/>
      <c r="C9" s="278"/>
      <c r="D9" s="278"/>
      <c r="E9" s="278"/>
      <c r="F9" s="278"/>
      <c r="G9" s="278"/>
      <c r="H9" s="278"/>
      <c r="I9" s="45">
        <v>5</v>
      </c>
      <c r="J9" s="47">
        <v>27892840</v>
      </c>
      <c r="K9" s="47">
        <v>35933031</v>
      </c>
    </row>
    <row r="10" spans="1:11" ht="12.75">
      <c r="A10" s="277" t="s">
        <v>288</v>
      </c>
      <c r="B10" s="278"/>
      <c r="C10" s="278"/>
      <c r="D10" s="278"/>
      <c r="E10" s="278"/>
      <c r="F10" s="278"/>
      <c r="G10" s="278"/>
      <c r="H10" s="278"/>
      <c r="I10" s="45">
        <v>6</v>
      </c>
      <c r="J10" s="47">
        <v>7494439</v>
      </c>
      <c r="K10" s="47">
        <v>5984138</v>
      </c>
    </row>
    <row r="11" spans="1:11" ht="12.75">
      <c r="A11" s="277" t="s">
        <v>289</v>
      </c>
      <c r="B11" s="278"/>
      <c r="C11" s="278"/>
      <c r="D11" s="278"/>
      <c r="E11" s="278"/>
      <c r="F11" s="278"/>
      <c r="G11" s="278"/>
      <c r="H11" s="278"/>
      <c r="I11" s="45">
        <v>7</v>
      </c>
      <c r="J11" s="47"/>
      <c r="K11" s="47"/>
    </row>
    <row r="12" spans="1:11" ht="12.75">
      <c r="A12" s="277" t="s">
        <v>290</v>
      </c>
      <c r="B12" s="278"/>
      <c r="C12" s="278"/>
      <c r="D12" s="278"/>
      <c r="E12" s="278"/>
      <c r="F12" s="278"/>
      <c r="G12" s="278"/>
      <c r="H12" s="278"/>
      <c r="I12" s="45">
        <v>8</v>
      </c>
      <c r="J12" s="47">
        <v>-650000</v>
      </c>
      <c r="K12" s="47">
        <v>-2950500</v>
      </c>
    </row>
    <row r="13" spans="1:11" ht="12.75">
      <c r="A13" s="277" t="s">
        <v>291</v>
      </c>
      <c r="B13" s="278"/>
      <c r="C13" s="278"/>
      <c r="D13" s="278"/>
      <c r="E13" s="278"/>
      <c r="F13" s="278"/>
      <c r="G13" s="278"/>
      <c r="H13" s="278"/>
      <c r="I13" s="45">
        <v>9</v>
      </c>
      <c r="J13" s="47"/>
      <c r="K13" s="47"/>
    </row>
    <row r="14" spans="1:11" ht="12.75">
      <c r="A14" s="279" t="s">
        <v>292</v>
      </c>
      <c r="B14" s="280"/>
      <c r="C14" s="280"/>
      <c r="D14" s="280"/>
      <c r="E14" s="280"/>
      <c r="F14" s="280"/>
      <c r="G14" s="280"/>
      <c r="H14" s="280"/>
      <c r="I14" s="45">
        <v>10</v>
      </c>
      <c r="J14" s="131">
        <f>SUM(J5:J13)</f>
        <v>472319113</v>
      </c>
      <c r="K14" s="131">
        <f>SUM(K5:K13)</f>
        <v>472890141</v>
      </c>
    </row>
    <row r="15" spans="1:11" ht="12.75">
      <c r="A15" s="277" t="s">
        <v>293</v>
      </c>
      <c r="B15" s="278"/>
      <c r="C15" s="278"/>
      <c r="D15" s="278"/>
      <c r="E15" s="278"/>
      <c r="F15" s="278"/>
      <c r="G15" s="278"/>
      <c r="H15" s="278"/>
      <c r="I15" s="45">
        <v>11</v>
      </c>
      <c r="J15" s="47"/>
      <c r="K15" s="47"/>
    </row>
    <row r="16" spans="1:11" ht="12.75">
      <c r="A16" s="277" t="s">
        <v>294</v>
      </c>
      <c r="B16" s="278"/>
      <c r="C16" s="278"/>
      <c r="D16" s="278"/>
      <c r="E16" s="278"/>
      <c r="F16" s="278"/>
      <c r="G16" s="278"/>
      <c r="H16" s="278"/>
      <c r="I16" s="45">
        <v>12</v>
      </c>
      <c r="J16" s="47"/>
      <c r="K16" s="47"/>
    </row>
    <row r="17" spans="1:11" ht="12.75">
      <c r="A17" s="277" t="s">
        <v>295</v>
      </c>
      <c r="B17" s="278"/>
      <c r="C17" s="278"/>
      <c r="D17" s="278"/>
      <c r="E17" s="278"/>
      <c r="F17" s="278"/>
      <c r="G17" s="278"/>
      <c r="H17" s="278"/>
      <c r="I17" s="45">
        <v>13</v>
      </c>
      <c r="J17" s="47"/>
      <c r="K17" s="47"/>
    </row>
    <row r="18" spans="1:11" ht="12.75">
      <c r="A18" s="277" t="s">
        <v>296</v>
      </c>
      <c r="B18" s="278"/>
      <c r="C18" s="278"/>
      <c r="D18" s="278"/>
      <c r="E18" s="278"/>
      <c r="F18" s="278"/>
      <c r="G18" s="278"/>
      <c r="H18" s="278"/>
      <c r="I18" s="45">
        <v>14</v>
      </c>
      <c r="J18" s="47"/>
      <c r="K18" s="47"/>
    </row>
    <row r="19" spans="1:11" ht="12.75">
      <c r="A19" s="277" t="s">
        <v>297</v>
      </c>
      <c r="B19" s="278"/>
      <c r="C19" s="278"/>
      <c r="D19" s="278"/>
      <c r="E19" s="278"/>
      <c r="F19" s="278"/>
      <c r="G19" s="278"/>
      <c r="H19" s="278"/>
      <c r="I19" s="45">
        <v>15</v>
      </c>
      <c r="J19" s="47"/>
      <c r="K19" s="47"/>
    </row>
    <row r="20" spans="1:11" ht="12.75">
      <c r="A20" s="277" t="s">
        <v>298</v>
      </c>
      <c r="B20" s="278"/>
      <c r="C20" s="278"/>
      <c r="D20" s="278"/>
      <c r="E20" s="278"/>
      <c r="F20" s="278"/>
      <c r="G20" s="278"/>
      <c r="H20" s="278"/>
      <c r="I20" s="45">
        <v>16</v>
      </c>
      <c r="J20" s="47"/>
      <c r="K20" s="47"/>
    </row>
    <row r="21" spans="1:11" ht="12.75">
      <c r="A21" s="279" t="s">
        <v>299</v>
      </c>
      <c r="B21" s="280"/>
      <c r="C21" s="280"/>
      <c r="D21" s="280"/>
      <c r="E21" s="280"/>
      <c r="F21" s="280"/>
      <c r="G21" s="280"/>
      <c r="H21" s="280"/>
      <c r="I21" s="45">
        <v>17</v>
      </c>
      <c r="J21" s="80">
        <f>SUM(J15:J20)</f>
        <v>0</v>
      </c>
      <c r="K21" s="80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1" t="s">
        <v>300</v>
      </c>
      <c r="B23" s="282"/>
      <c r="C23" s="282"/>
      <c r="D23" s="282"/>
      <c r="E23" s="282"/>
      <c r="F23" s="282"/>
      <c r="G23" s="282"/>
      <c r="H23" s="282"/>
      <c r="I23" s="48">
        <v>18</v>
      </c>
      <c r="J23" s="46">
        <v>472319113</v>
      </c>
      <c r="K23" s="46">
        <v>472890141</v>
      </c>
    </row>
    <row r="24" spans="1:11" ht="17.25" customHeight="1">
      <c r="A24" s="283" t="s">
        <v>301</v>
      </c>
      <c r="B24" s="284"/>
      <c r="C24" s="284"/>
      <c r="D24" s="284"/>
      <c r="E24" s="284"/>
      <c r="F24" s="284"/>
      <c r="G24" s="284"/>
      <c r="H24" s="284"/>
      <c r="I24" s="49">
        <v>19</v>
      </c>
      <c r="J24" s="80">
        <v>150619175</v>
      </c>
      <c r="K24" s="80">
        <v>159472928</v>
      </c>
    </row>
    <row r="25" spans="1:11" ht="30" customHeight="1">
      <c r="A25" s="285" t="s">
        <v>302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tabSelected="1" view="pageBreakPreview" zoomScale="110" zoomScaleSheetLayoutView="110" workbookViewId="0" topLeftCell="A1">
      <selection activeCell="D19" sqref="D19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4" t="s">
        <v>278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5" t="s">
        <v>341</v>
      </c>
      <c r="B4" s="296"/>
      <c r="C4" s="296"/>
      <c r="D4" s="296"/>
      <c r="E4" s="296"/>
      <c r="F4" s="296"/>
      <c r="G4" s="296"/>
      <c r="H4" s="296"/>
      <c r="I4" s="296"/>
      <c r="J4" s="297"/>
    </row>
    <row r="5" spans="1:10" ht="12.75" customHeight="1">
      <c r="A5" s="298"/>
      <c r="B5" s="299"/>
      <c r="C5" s="299"/>
      <c r="D5" s="299"/>
      <c r="E5" s="299"/>
      <c r="F5" s="299"/>
      <c r="G5" s="299"/>
      <c r="H5" s="299"/>
      <c r="I5" s="299"/>
      <c r="J5" s="300"/>
    </row>
    <row r="6" spans="1:10" ht="12.75" customHeight="1">
      <c r="A6" s="298"/>
      <c r="B6" s="299"/>
      <c r="C6" s="299"/>
      <c r="D6" s="299"/>
      <c r="E6" s="299"/>
      <c r="F6" s="299"/>
      <c r="G6" s="299"/>
      <c r="H6" s="299"/>
      <c r="I6" s="299"/>
      <c r="J6" s="300"/>
    </row>
    <row r="7" spans="1:10" ht="12.75" customHeight="1">
      <c r="A7" s="298"/>
      <c r="B7" s="299"/>
      <c r="C7" s="299"/>
      <c r="D7" s="299"/>
      <c r="E7" s="299"/>
      <c r="F7" s="299"/>
      <c r="G7" s="299"/>
      <c r="H7" s="299"/>
      <c r="I7" s="299"/>
      <c r="J7" s="300"/>
    </row>
    <row r="8" spans="1:10" ht="12.75" customHeight="1">
      <c r="A8" s="298"/>
      <c r="B8" s="299"/>
      <c r="C8" s="299"/>
      <c r="D8" s="299"/>
      <c r="E8" s="299"/>
      <c r="F8" s="299"/>
      <c r="G8" s="299"/>
      <c r="H8" s="299"/>
      <c r="I8" s="299"/>
      <c r="J8" s="300"/>
    </row>
    <row r="9" spans="1:10" ht="12.75" customHeight="1">
      <c r="A9" s="298"/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12.75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zsmojver</cp:lastModifiedBy>
  <cp:lastPrinted>2011-08-04T10:02:07Z</cp:lastPrinted>
  <dcterms:created xsi:type="dcterms:W3CDTF">2008-10-17T11:51:54Z</dcterms:created>
  <dcterms:modified xsi:type="dcterms:W3CDTF">2011-08-04T10:02:31Z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