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5">'PK'!$A$1:$K$25</definedName>
  </definedNames>
  <calcPr calcMode="manual" fullCalcOnLoad="1"/>
</workbook>
</file>

<file path=xl/sharedStrings.xml><?xml version="1.0" encoding="utf-8"?>
<sst xmlns="http://schemas.openxmlformats.org/spreadsheetml/2006/main" count="398" uniqueCount="346">
  <si>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</si>
  <si>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</si>
  <si>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</si>
  <si>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</si>
  <si>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</si>
  <si>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</si>
  <si>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</si>
  <si>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</si>
  <si>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</si>
  <si>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</si>
  <si>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</si>
  <si>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</si>
  <si>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</si>
  <si>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</si>
  <si>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</si>
  <si>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</si>
  <si>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</si>
  <si>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</si>
  <si>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</si>
  <si>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</si>
  <si>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</si>
  <si>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</si>
  <si>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</si>
  <si>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</si>
  <si>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</si>
  <si>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</si>
  <si>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</si>
  <si>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</si>
  <si>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</si>
  <si>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</si>
  <si>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</si>
  <si>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</si>
  <si>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</si>
  <si>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</si>
  <si>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</si>
  <si>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</si>
  <si>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</si>
  <si>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</si>
  <si>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</si>
  <si>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</si>
  <si>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</si>
  <si>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</si>
  <si>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</si>
  <si>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</si>
  <si>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</si>
  <si>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</si>
  <si>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</si>
  <si>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</si>
  <si>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</si>
  <si>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</si>
  <si>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</si>
  <si>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</si>
  <si>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</si>
  <si>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</si>
  <si>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</si>
  <si>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</si>
  <si>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</si>
  <si>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</si>
  <si>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</si>
  <si>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</si>
  <si>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</si>
  <si>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</si>
  <si>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</si>
  <si>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</si>
  <si>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</si>
  <si>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</si>
  <si>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</si>
  <si>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</si>
  <si>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</si>
  <si>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</si>
  <si>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</si>
  <si>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</si>
  <si>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</si>
  <si>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</si>
  <si>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</si>
  <si>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</si>
  <si>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</si>
  <si>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</si>
  <si>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</si>
  <si>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</si>
  <si>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</si>
  <si>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</si>
  <si>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</si>
  <si>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</si>
  <si>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</si>
  <si>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</si>
  <si>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</si>
  <si>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</si>
  <si>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</si>
  <si>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</si>
  <si>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</si>
  <si>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</si>
  <si>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</si>
  <si>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</si>
  <si>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</si>
  <si>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</si>
  <si>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</si>
  <si>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</si>
  <si>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</si>
  <si>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</si>
  <si>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</si>
  <si>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</si>
  <si>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</si>
  <si>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</si>
  <si>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</si>
  <si>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</si>
  <si>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</si>
  <si>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</si>
  <si>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</si>
  <si>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</si>
  <si>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</si>
  <si>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</si>
  <si>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</si>
  <si>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</si>
  <si>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</si>
  <si>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</si>
  <si>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</si>
  <si>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</si>
  <si>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</si>
  <si>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</si>
  <si>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</si>
  <si>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</si>
  <si>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</si>
  <si>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</si>
  <si>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</si>
  <si>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</si>
  <si>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</si>
  <si>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</si>
  <si>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</si>
  <si>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</si>
  <si>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</si>
  <si>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</si>
  <si>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</si>
  <si>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</si>
  <si>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</si>
  <si>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</si>
  <si>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</si>
  <si>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</si>
  <si>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</si>
  <si>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</si>
  <si>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</si>
  <si>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</si>
  <si>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</si>
  <si>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</si>
  <si>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</si>
  <si>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</si>
  <si>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</si>
  <si>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</si>
  <si>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</si>
  <si>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</si>
  <si>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</si>
  <si>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</si>
  <si>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</si>
  <si>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</si>
  <si>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</si>
  <si>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</si>
  <si>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</si>
  <si>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</si>
  <si>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</si>
  <si>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</si>
  <si>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</si>
  <si>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</si>
  <si>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</si>
  <si>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</si>
  <si>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</si>
  <si>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</si>
  <si>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</si>
  <si>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</si>
  <si>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</si>
  <si>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</si>
  <si>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</si>
  <si>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</si>
  <si>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</si>
  <si>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</si>
  <si>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</si>
  <si>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</si>
  <si>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</si>
  <si>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</si>
  <si>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</si>
  <si>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</si>
  <si>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</si>
  <si>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</si>
  <si>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</si>
  <si>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</si>
  <si>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</si>
  <si>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</si>
  <si>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</si>
  <si>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</si>
  <si>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</si>
  <si>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</si>
  <si>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</si>
  <si>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</si>
  <si>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</si>
  <si>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</si>
  <si>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</si>
  <si>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</si>
  <si>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</si>
  <si>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</si>
  <si>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</si>
  <si>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</si>
  <si>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</si>
  <si>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</si>
  <si>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</si>
  <si>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</si>
  <si>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</si>
  <si>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</si>
  <si>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</si>
  <si>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</si>
  <si>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</si>
  <si>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</si>
  <si>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</si>
  <si>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</si>
  <si>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</si>
  <si>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</si>
  <si>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</si>
  <si>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</si>
  <si>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</si>
  <si>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</si>
  <si>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</si>
  <si>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</si>
  <si>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</si>
  <si>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</si>
  <si>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</si>
  <si>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</si>
  <si>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</si>
  <si>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</si>
  <si>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</si>
  <si>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</si>
  <si>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</si>
  <si>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</si>
  <si>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</si>
  <si>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</si>
  <si>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</si>
  <si>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</si>
  <si>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</si>
  <si>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</si>
  <si>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</si>
  <si>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</si>
  <si>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</si>
  <si>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</si>
  <si>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</si>
  <si>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</si>
  <si>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</si>
  <si>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</si>
  <si>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</si>
  <si>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</si>
  <si>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</si>
  <si>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</si>
  <si>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</si>
  <si>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</si>
  <si>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</si>
  <si>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</si>
  <si>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</si>
  <si>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</si>
  <si>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</si>
  <si>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</si>
  <si>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</si>
  <si>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</si>
  <si>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</si>
  <si>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</si>
  <si>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</si>
  <si>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</si>
  <si>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</si>
  <si>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</si>
  <si>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</si>
  <si>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</si>
  <si>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</si>
  <si>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</si>
  <si>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</si>
  <si>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</si>
  <si>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</si>
  <si>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</si>
  <si>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</si>
  <si>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</si>
  <si>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</si>
  <si>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</si>
  <si>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</si>
  <si>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</si>
  <si>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</si>
  <si>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</si>
  <si>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</si>
  <si>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</si>
  <si>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</si>
  <si>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</si>
  <si>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</si>
  <si>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</si>
  <si>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</si>
  <si>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</si>
  <si>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</si>
  <si>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</si>
  <si>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</si>
  <si>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</si>
  <si>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</si>
  <si>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</si>
  <si>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</si>
  <si>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</si>
  <si>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</si>
  <si>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</si>
  <si>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</si>
  <si>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</si>
  <si>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</si>
  <si>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</si>
  <si>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</si>
  <si>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</si>
  <si>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</si>
  <si>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</si>
  <si>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</si>
  <si>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</si>
  <si>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</si>
  <si>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</si>
  <si>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</si>
  <si>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</si>
  <si>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</si>
  <si>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</si>
  <si>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</si>
  <si>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</si>
  <si>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</si>
  <si>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</si>
  <si>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</si>
  <si>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</si>
  <si>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</si>
  <si>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</si>
  <si>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03275329</t>
  </si>
  <si>
    <t>VODOPRIVREDA ZAGREB D.D.</t>
  </si>
  <si>
    <t>ZAGREB</t>
  </si>
  <si>
    <t>vodoprivreda07@vzg.hr</t>
  </si>
  <si>
    <t>GRAD ZAGREB</t>
  </si>
  <si>
    <t>NE</t>
  </si>
  <si>
    <t>4291</t>
  </si>
  <si>
    <t>VODOPRIVREDA ZAGREBB D.D.</t>
  </si>
  <si>
    <t>Obveznik:VODOPRIVREDA ZAGREB D.D.</t>
  </si>
  <si>
    <t>080031193</t>
  </si>
  <si>
    <t>55860335630</t>
  </si>
  <si>
    <t>015631350</t>
  </si>
  <si>
    <t xml:space="preserve">  9. REVALORIZACIJSKE REZERVE</t>
  </si>
  <si>
    <t>LAGINJA ROBERT</t>
  </si>
  <si>
    <t>PETROVARADINSKA 110</t>
  </si>
  <si>
    <t>ŠTEFANIJA PEČEK</t>
  </si>
  <si>
    <t>015631287</t>
  </si>
  <si>
    <t>specek@vzg.hr</t>
  </si>
  <si>
    <t>www.vzg.hr</t>
  </si>
  <si>
    <t>1.1.2018.</t>
  </si>
  <si>
    <t>01.01.2018.</t>
  </si>
  <si>
    <t>30.09.2018.</t>
  </si>
  <si>
    <t>u razdoblju 01.01.2018. do 30.09.2018.</t>
  </si>
  <si>
    <t>stanje na dan 30.09.2018.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</si>
</sst>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doprivreda07@vzg.hr" TargetMode="External" /><Relationship Id="rId2" Type="http://schemas.openxmlformats.org/officeDocument/2006/relationships/hyperlink" Target="mailto:specek@vzg.hr" TargetMode="External" /><Relationship Id="rId3" Type="http://schemas.openxmlformats.org/officeDocument/2006/relationships/hyperlink" Target="http://www.vzg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67" zoomScaleSheetLayoutView="67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19" t="s">
        <v>341</v>
      </c>
      <c r="F2" s="12"/>
      <c r="G2" s="13" t="s">
        <v>250</v>
      </c>
      <c r="H2" s="119" t="s">
        <v>343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85" t="s">
        <v>316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5" t="s">
        <v>251</v>
      </c>
      <c r="B6" s="136"/>
      <c r="C6" s="150" t="s">
        <v>322</v>
      </c>
      <c r="D6" s="151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88" t="s">
        <v>252</v>
      </c>
      <c r="B8" s="189"/>
      <c r="C8" s="150" t="s">
        <v>331</v>
      </c>
      <c r="D8" s="151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0" t="s">
        <v>253</v>
      </c>
      <c r="B10" s="180"/>
      <c r="C10" s="150" t="s">
        <v>332</v>
      </c>
      <c r="D10" s="151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5" t="s">
        <v>254</v>
      </c>
      <c r="B12" s="136"/>
      <c r="C12" s="152" t="s">
        <v>323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5" t="s">
        <v>255</v>
      </c>
      <c r="B14" s="136"/>
      <c r="C14" s="178">
        <v>10000</v>
      </c>
      <c r="D14" s="179"/>
      <c r="E14" s="16"/>
      <c r="F14" s="152" t="s">
        <v>324</v>
      </c>
      <c r="G14" s="177"/>
      <c r="H14" s="177"/>
      <c r="I14" s="138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5" t="s">
        <v>256</v>
      </c>
      <c r="B16" s="136"/>
      <c r="C16" s="152" t="s">
        <v>336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5" t="s">
        <v>257</v>
      </c>
      <c r="B18" s="136"/>
      <c r="C18" s="173" t="s">
        <v>325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5" t="s">
        <v>258</v>
      </c>
      <c r="B20" s="136"/>
      <c r="C20" s="173" t="s">
        <v>340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5" t="s">
        <v>259</v>
      </c>
      <c r="B22" s="136"/>
      <c r="C22" s="120">
        <v>133</v>
      </c>
      <c r="D22" s="152" t="s">
        <v>324</v>
      </c>
      <c r="E22" s="163"/>
      <c r="F22" s="164"/>
      <c r="G22" s="135"/>
      <c r="H22" s="176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5" t="s">
        <v>260</v>
      </c>
      <c r="B24" s="136"/>
      <c r="C24" s="120">
        <v>21</v>
      </c>
      <c r="D24" s="152" t="s">
        <v>326</v>
      </c>
      <c r="E24" s="163"/>
      <c r="F24" s="163"/>
      <c r="G24" s="164"/>
      <c r="H24" s="51" t="s">
        <v>261</v>
      </c>
      <c r="I24" s="121">
        <v>251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317</v>
      </c>
      <c r="I25" s="97"/>
      <c r="J25" s="10"/>
      <c r="K25" s="10"/>
      <c r="L25" s="10"/>
    </row>
    <row r="26" spans="1:12" ht="12.75">
      <c r="A26" s="135" t="s">
        <v>262</v>
      </c>
      <c r="B26" s="136"/>
      <c r="C26" s="122" t="s">
        <v>327</v>
      </c>
      <c r="D26" s="25"/>
      <c r="E26" s="33"/>
      <c r="F26" s="24"/>
      <c r="G26" s="165" t="s">
        <v>263</v>
      </c>
      <c r="H26" s="136"/>
      <c r="I26" s="123" t="s">
        <v>328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3"/>
      <c r="B31" s="22"/>
      <c r="C31" s="21"/>
      <c r="D31" s="161"/>
      <c r="E31" s="161"/>
      <c r="F31" s="161"/>
      <c r="G31" s="162"/>
      <c r="H31" s="16"/>
      <c r="I31" s="100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2"/>
      <c r="B37" s="30"/>
      <c r="C37" s="155"/>
      <c r="D37" s="156"/>
      <c r="E37" s="16"/>
      <c r="F37" s="155"/>
      <c r="G37" s="156"/>
      <c r="H37" s="16"/>
      <c r="I37" s="94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2"/>
      <c r="B45" s="30"/>
      <c r="C45" s="155"/>
      <c r="D45" s="156"/>
      <c r="E45" s="16"/>
      <c r="F45" s="155"/>
      <c r="G45" s="157"/>
      <c r="H45" s="35"/>
      <c r="I45" s="106"/>
      <c r="J45" s="10"/>
      <c r="K45" s="10"/>
      <c r="L45" s="10"/>
    </row>
    <row r="46" spans="1:12" ht="12.75">
      <c r="A46" s="130" t="s">
        <v>268</v>
      </c>
      <c r="B46" s="131"/>
      <c r="C46" s="152" t="s">
        <v>337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0" t="s">
        <v>270</v>
      </c>
      <c r="B48" s="131"/>
      <c r="C48" s="137" t="s">
        <v>338</v>
      </c>
      <c r="D48" s="133"/>
      <c r="E48" s="134"/>
      <c r="F48" s="16"/>
      <c r="G48" s="51" t="s">
        <v>271</v>
      </c>
      <c r="H48" s="137" t="s">
        <v>333</v>
      </c>
      <c r="I48" s="134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0" t="s">
        <v>257</v>
      </c>
      <c r="B50" s="131"/>
      <c r="C50" s="132" t="s">
        <v>339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5" t="s">
        <v>272</v>
      </c>
      <c r="B52" s="136"/>
      <c r="C52" s="137" t="s">
        <v>335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7"/>
      <c r="B53" s="20"/>
      <c r="C53" s="146" t="s">
        <v>273</v>
      </c>
      <c r="D53" s="146"/>
      <c r="E53" s="146"/>
      <c r="F53" s="146"/>
      <c r="G53" s="146"/>
      <c r="H53" s="146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39" t="s">
        <v>274</v>
      </c>
      <c r="C55" s="140"/>
      <c r="D55" s="140"/>
      <c r="E55" s="140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41" t="s">
        <v>305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7"/>
      <c r="B57" s="141" t="s">
        <v>306</v>
      </c>
      <c r="C57" s="142"/>
      <c r="D57" s="142"/>
      <c r="E57" s="142"/>
      <c r="F57" s="142"/>
      <c r="G57" s="142"/>
      <c r="H57" s="142"/>
      <c r="I57" s="109"/>
      <c r="J57" s="10"/>
      <c r="K57" s="10"/>
      <c r="L57" s="10"/>
    </row>
    <row r="58" spans="1:12" ht="12.75">
      <c r="A58" s="107"/>
      <c r="B58" s="141" t="s">
        <v>307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7"/>
      <c r="B59" s="141" t="s">
        <v>308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28"/>
      <c r="H63" s="129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odoprivreda07@vzg.hr"/>
    <hyperlink ref="C50" r:id="rId2" display="specek@vzg.hr"/>
    <hyperlink ref="C20" r:id="rId3" display="www.vzg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view="pageBreakPreview" zoomScale="184" zoomScaleSheetLayoutView="184" zoomScalePageLayoutView="0" workbookViewId="0" topLeftCell="A49">
      <selection activeCell="K55" sqref="K55"/>
    </sheetView>
  </sheetViews>
  <sheetFormatPr defaultColWidth="9.140625" defaultRowHeight="12.75"/>
  <cols>
    <col min="1" max="9" width="9.140625" style="52" customWidth="1"/>
    <col min="10" max="11" width="9.57421875" style="52" bestFit="1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323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318</v>
      </c>
      <c r="K4" s="60" t="s">
        <v>319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125399863</v>
      </c>
      <c r="K8" s="53">
        <f>K9+K16+K26+K35+K39</f>
        <v>126350387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417</v>
      </c>
      <c r="K9" s="53">
        <f>SUM(K10:K15)</f>
        <v>1246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417</v>
      </c>
      <c r="K11" s="7">
        <v>1246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119985979</v>
      </c>
      <c r="K16" s="53">
        <f>SUM(K17:K25)</f>
        <v>120935674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114082165</v>
      </c>
      <c r="K17" s="7">
        <v>114082165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3493029</v>
      </c>
      <c r="K18" s="7">
        <v>2937113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94151</v>
      </c>
      <c r="K19" s="7">
        <v>146675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2302550</v>
      </c>
      <c r="K20" s="7">
        <v>3755637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14084</v>
      </c>
      <c r="K22" s="7">
        <v>14084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/>
      <c r="K23" s="7"/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5276828</v>
      </c>
      <c r="K26" s="53">
        <f>SUM(K27:K34)</f>
        <v>5276828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/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5276828</v>
      </c>
      <c r="K29" s="7">
        <v>5276828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136639</v>
      </c>
      <c r="K35" s="53">
        <f>SUM(K36:K38)</f>
        <v>136639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136639</v>
      </c>
      <c r="K38" s="7">
        <v>136639</v>
      </c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19513381</v>
      </c>
      <c r="K40" s="53">
        <f>K41+K49+K56+K64</f>
        <v>31764375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1454783</v>
      </c>
      <c r="K41" s="53">
        <f>SUM(K42:K48)</f>
        <v>2975352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1454783</v>
      </c>
      <c r="K42" s="7">
        <v>2975352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11551646</v>
      </c>
      <c r="K49" s="53">
        <f>SUM(K50:K55)</f>
        <v>15751999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8932915</v>
      </c>
      <c r="K51" s="7">
        <v>14255293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>
        <v>2172739</v>
      </c>
      <c r="K52" s="7">
        <v>435980</v>
      </c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7970</v>
      </c>
      <c r="K53" s="7">
        <v>12999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105760</v>
      </c>
      <c r="K54" s="7">
        <v>840455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332262</v>
      </c>
      <c r="K55" s="7">
        <v>207272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9000</v>
      </c>
      <c r="K56" s="53">
        <f>SUM(K57:K63)</f>
        <v>9000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9000</v>
      </c>
      <c r="K62" s="7">
        <v>9000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6497952</v>
      </c>
      <c r="K64" s="7">
        <v>13028024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/>
      <c r="K65" s="7">
        <v>187672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144913244</v>
      </c>
      <c r="K66" s="53">
        <f>K7+K8+K40+K65</f>
        <v>158302434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127941050</v>
      </c>
      <c r="K69" s="54">
        <f>K70+K71+K72+K78+K79+K82+K85</f>
        <v>140843567.45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39544900</v>
      </c>
      <c r="K70" s="7">
        <v>39544900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935398</v>
      </c>
      <c r="K72" s="53">
        <f>K73+K74-K75+K76+K77</f>
        <v>1916252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935398</v>
      </c>
      <c r="K73" s="7">
        <v>1916252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54783009</v>
      </c>
      <c r="K78" s="7">
        <v>54783009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13060683</v>
      </c>
      <c r="K79" s="53">
        <f>K80-K81</f>
        <v>31696890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13060683</v>
      </c>
      <c r="K80" s="7">
        <v>31696890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19617060</v>
      </c>
      <c r="K82" s="53">
        <f>K83-K84</f>
        <v>12902516.45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19617060</v>
      </c>
      <c r="K83" s="7">
        <v>12902516.45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4376802</v>
      </c>
      <c r="K86" s="53">
        <f>SUM(K87:K89)</f>
        <v>4376802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706772</v>
      </c>
      <c r="K87" s="7">
        <v>706772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3670030</v>
      </c>
      <c r="K89" s="7">
        <v>3670030</v>
      </c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1400000</v>
      </c>
      <c r="K90" s="53">
        <f>SUM(K91:K99)</f>
        <v>0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1400000</v>
      </c>
      <c r="K93" s="7"/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11178979</v>
      </c>
      <c r="K100" s="53">
        <f>SUM(K101:K112)</f>
        <v>13055948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1500000</v>
      </c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1400000</v>
      </c>
      <c r="K103" s="7"/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1191931</v>
      </c>
      <c r="K104" s="7">
        <v>1499378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3462157</v>
      </c>
      <c r="K105" s="7">
        <v>8377299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>
        <v>63694</v>
      </c>
      <c r="K107" s="7">
        <v>46614</v>
      </c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1539010</v>
      </c>
      <c r="K108" s="7">
        <v>1540559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2022187</v>
      </c>
      <c r="K109" s="7">
        <v>1582098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/>
      <c r="K112" s="7">
        <v>10000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16413</v>
      </c>
      <c r="K113" s="7">
        <v>26117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144913244</v>
      </c>
      <c r="K114" s="53">
        <f>K69+K86+K90+K100+K113</f>
        <v>158302434.45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309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310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 verticalCentered="1"/>
  <pageMargins left="0.3937007874015748" right="0.3937007874015748" top="0.3937007874015748" bottom="0.3937007874015748" header="0" footer="0"/>
  <pageSetup fitToHeight="6" fitToWidth="1" horizontalDpi="600" verticalDpi="600" orientation="portrait" paperSize="9" scale="9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42" zoomScaleSheetLayoutView="142" zoomScalePageLayoutView="0" workbookViewId="0" topLeftCell="A1">
      <selection activeCell="Q62" sqref="Q62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329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318</v>
      </c>
      <c r="K4" s="237"/>
      <c r="L4" s="237" t="s">
        <v>319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56932806</v>
      </c>
      <c r="K7" s="54">
        <f>SUM(K8:K9)</f>
        <v>23586340</v>
      </c>
      <c r="L7" s="54">
        <f>SUM(L8:L9)</f>
        <v>52864626</v>
      </c>
      <c r="M7" s="54">
        <f>SUM(M8:M9)</f>
        <v>21228682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56629826</v>
      </c>
      <c r="K8" s="7">
        <v>23520138</v>
      </c>
      <c r="L8" s="7">
        <v>52620688</v>
      </c>
      <c r="M8" s="7">
        <v>21177363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302980</v>
      </c>
      <c r="K9" s="7">
        <v>66202</v>
      </c>
      <c r="L9" s="7">
        <v>243938</v>
      </c>
      <c r="M9" s="7">
        <v>51319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56485761</v>
      </c>
      <c r="K10" s="53">
        <f>K11+K12+K16+K20+K21+K22+K25+K26</f>
        <v>25490001</v>
      </c>
      <c r="L10" s="53">
        <f>L11+L12+L16+L20+L21+L22+L25+L26</f>
        <v>49356023</v>
      </c>
      <c r="M10" s="53">
        <f>M11+M12+M16+M20+M21+M22+M25+M26</f>
        <v>19170125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>
        <v>678582</v>
      </c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32010607</v>
      </c>
      <c r="K12" s="53">
        <f>SUM(K13:K15)</f>
        <v>17819827</v>
      </c>
      <c r="L12" s="53">
        <f>SUM(L13:L15)</f>
        <v>25558150</v>
      </c>
      <c r="M12" s="53">
        <f>SUM(M13:M15)</f>
        <v>10941788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16628051</v>
      </c>
      <c r="K13" s="7">
        <v>7155313</v>
      </c>
      <c r="L13" s="7">
        <v>13056156</v>
      </c>
      <c r="M13" s="7">
        <v>6990058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15382556</v>
      </c>
      <c r="K15" s="7">
        <v>10664514</v>
      </c>
      <c r="L15" s="7">
        <v>12501994</v>
      </c>
      <c r="M15" s="7">
        <v>3951730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18360057</v>
      </c>
      <c r="K16" s="53">
        <f>SUM(K17:K19)</f>
        <v>6391156</v>
      </c>
      <c r="L16" s="53">
        <f>SUM(L17:L19)</f>
        <v>19338547</v>
      </c>
      <c r="M16" s="53">
        <f>SUM(M17:M19)</f>
        <v>6894693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11890940</v>
      </c>
      <c r="K17" s="7">
        <v>4128748</v>
      </c>
      <c r="L17" s="7">
        <v>12435467</v>
      </c>
      <c r="M17" s="7">
        <v>4414292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3796938</v>
      </c>
      <c r="K18" s="7">
        <v>1332595</v>
      </c>
      <c r="L18" s="7">
        <v>4133207</v>
      </c>
      <c r="M18" s="7">
        <v>1504843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2672179</v>
      </c>
      <c r="K19" s="7">
        <v>929813</v>
      </c>
      <c r="L19" s="7">
        <v>2769873</v>
      </c>
      <c r="M19" s="7">
        <v>975558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1147793</v>
      </c>
      <c r="K20" s="7">
        <v>388007</v>
      </c>
      <c r="L20" s="7">
        <v>1253649</v>
      </c>
      <c r="M20" s="7">
        <v>416264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4172624</v>
      </c>
      <c r="K21" s="7">
        <v>869899</v>
      </c>
      <c r="L21" s="7">
        <v>2968327</v>
      </c>
      <c r="M21" s="7">
        <v>903645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116098</v>
      </c>
      <c r="K26" s="7">
        <v>21112</v>
      </c>
      <c r="L26" s="7">
        <v>237350</v>
      </c>
      <c r="M26" s="7">
        <v>13735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SUM(J28,J29,J30,J31,J32)</f>
        <v>10073670</v>
      </c>
      <c r="K27" s="53">
        <f>SUM(K28,K29,K30,K31,K32)</f>
        <v>16496</v>
      </c>
      <c r="L27" s="53">
        <f>SUM(L28,L29,L30,L31,L32)</f>
        <v>9505827</v>
      </c>
      <c r="M27" s="53">
        <f>SUM(M28,M29,M30,M31,M32)</f>
        <v>82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/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18552</v>
      </c>
      <c r="K29" s="7">
        <v>16496</v>
      </c>
      <c r="L29" s="7">
        <v>3081</v>
      </c>
      <c r="M29" s="7">
        <v>82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>
        <v>10055118</v>
      </c>
      <c r="K30" s="7"/>
      <c r="L30" s="7">
        <v>9502746</v>
      </c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415128</v>
      </c>
      <c r="K33" s="53">
        <f>SUM(K34:K37)</f>
        <v>259889</v>
      </c>
      <c r="L33" s="53">
        <f>SUM(L34:L37)</f>
        <v>111914</v>
      </c>
      <c r="M33" s="53">
        <f>SUM(M34:M37)</f>
        <v>20292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415128</v>
      </c>
      <c r="K35" s="7">
        <v>259889</v>
      </c>
      <c r="L35" s="7">
        <v>111914</v>
      </c>
      <c r="M35" s="7">
        <v>20292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67006476</v>
      </c>
      <c r="K42" s="53">
        <f>K7+K27+K38+K40</f>
        <v>23602836</v>
      </c>
      <c r="L42" s="53">
        <f>L7+L27+L38+L40</f>
        <v>62370453</v>
      </c>
      <c r="M42" s="53">
        <f>M7+M27+M38+M40</f>
        <v>21228764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56900889</v>
      </c>
      <c r="K43" s="53">
        <f>K10+K33+K39+K41</f>
        <v>25749890</v>
      </c>
      <c r="L43" s="53">
        <f>L10+L33+L39+L41</f>
        <v>49467937</v>
      </c>
      <c r="M43" s="53">
        <f>M10+M33+M39+M41</f>
        <v>19190417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10105587</v>
      </c>
      <c r="K44" s="53">
        <f>K42-K43</f>
        <v>-2147054</v>
      </c>
      <c r="L44" s="53">
        <f>L42-L43</f>
        <v>12902516</v>
      </c>
      <c r="M44" s="53">
        <f>M42-M43</f>
        <v>2038347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10105587</v>
      </c>
      <c r="K45" s="53">
        <f>IF(K42&gt;K43,K42-K43,0)</f>
        <v>0</v>
      </c>
      <c r="L45" s="53">
        <f>IF(L42&gt;L43,L42-L43,0)</f>
        <v>12902516</v>
      </c>
      <c r="M45" s="53">
        <f>IF(M42&gt;M43,M42-M43,0)</f>
        <v>2038347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/>
      <c r="K46" s="53"/>
      <c r="L46" s="53"/>
      <c r="M46" s="53"/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10105587</v>
      </c>
      <c r="K48" s="53">
        <f>K44-K47</f>
        <v>-2147054</v>
      </c>
      <c r="L48" s="53">
        <f>L44-L47</f>
        <v>12902516</v>
      </c>
      <c r="M48" s="53">
        <f>M44-M47</f>
        <v>2038347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10105587</v>
      </c>
      <c r="K49" s="53">
        <f>IF(K48&gt;0,K48,0)</f>
        <v>0</v>
      </c>
      <c r="L49" s="53">
        <f>IF(L48&gt;0,L48,0)</f>
        <v>12902516</v>
      </c>
      <c r="M49" s="53">
        <f>IF(M48&gt;0,M48,0)</f>
        <v>2038347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/>
      <c r="K50" s="61"/>
      <c r="L50" s="61"/>
      <c r="M50" s="61"/>
    </row>
    <row r="51" spans="1:13" ht="12.75" customHeight="1">
      <c r="A51" s="214" t="s">
        <v>311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10105587</v>
      </c>
      <c r="K56" s="6">
        <v>-2147054</v>
      </c>
      <c r="L56" s="6">
        <v>12902516</v>
      </c>
      <c r="M56" s="6">
        <v>2038347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10105587</v>
      </c>
      <c r="K67" s="61">
        <f>K56+K66</f>
        <v>-2147054</v>
      </c>
      <c r="L67" s="61">
        <f>L56+L66</f>
        <v>12902516</v>
      </c>
      <c r="M67" s="61">
        <f>M56+M66</f>
        <v>2038347</v>
      </c>
    </row>
    <row r="68" spans="1:13" ht="12.75" customHeight="1">
      <c r="A68" s="248" t="s">
        <v>312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 horizontalCentered="1"/>
  <pageMargins left="0.35433070866141736" right="0.35433070866141736" top="0.3937007874015748" bottom="0.3937007874015748" header="0" footer="0"/>
  <pageSetup fitToHeight="1" fitToWidth="1"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9" sqref="A9:H9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7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318</v>
      </c>
      <c r="K4" s="67" t="s">
        <v>319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/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0</v>
      </c>
      <c r="K13" s="53">
        <f>SUM(K7:K12)</f>
        <v>0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0</v>
      </c>
      <c r="K18" s="53">
        <f>SUM(K14:K17)</f>
        <v>0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/>
      <c r="K28" s="7"/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/>
      <c r="K49" s="7"/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0</v>
      </c>
      <c r="K52" s="61">
        <f>K49+K50-K51</f>
        <v>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96" zoomScaleSheetLayoutView="196" zoomScalePageLayoutView="0" workbookViewId="0" topLeftCell="A34">
      <selection activeCell="K52" sqref="K52"/>
    </sheetView>
  </sheetViews>
  <sheetFormatPr defaultColWidth="9.140625" defaultRowHeight="12.75"/>
  <cols>
    <col min="1" max="6" width="9.140625" style="52" customWidth="1"/>
    <col min="7" max="7" width="8.57421875" style="52" customWidth="1"/>
    <col min="8" max="8" width="3.28125" style="52" hidden="1" customWidth="1"/>
    <col min="9" max="10" width="9.140625" style="52" customWidth="1"/>
    <col min="11" max="11" width="12.57421875" style="52" customWidth="1"/>
    <col min="12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344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330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318</v>
      </c>
      <c r="K4" s="67" t="s">
        <v>319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7">
        <v>60985770</v>
      </c>
      <c r="K7" s="7">
        <v>56447536</v>
      </c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7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7">
        <v>41593</v>
      </c>
      <c r="K9" s="7">
        <v>22632</v>
      </c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7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7">
        <v>462662</v>
      </c>
      <c r="K11" s="7">
        <v>704156</v>
      </c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53">
        <f>SUM(J7:J11)</f>
        <v>61490025</v>
      </c>
      <c r="K12" s="53">
        <f>SUM(K7:K11)</f>
        <v>57174324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7">
        <v>36694304</v>
      </c>
      <c r="K13" s="7">
        <v>28164964</v>
      </c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7">
        <v>21425146</v>
      </c>
      <c r="K14" s="7">
        <v>21006780</v>
      </c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7">
        <v>531709</v>
      </c>
      <c r="K15" s="7">
        <v>395850</v>
      </c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7">
        <v>202984</v>
      </c>
      <c r="K16" s="7">
        <v>147141</v>
      </c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7">
        <v>1168399</v>
      </c>
      <c r="K17" s="7">
        <v>3511609</v>
      </c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7">
        <v>247954</v>
      </c>
      <c r="K18" s="7">
        <v>631949</v>
      </c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60270496</v>
      </c>
      <c r="K19" s="53">
        <f>SUM(K13:K18)</f>
        <v>53858293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1219529</v>
      </c>
      <c r="K20" s="53">
        <f>IF(K12&gt;K19,K12-K19,0)</f>
        <v>3316031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>
        <v>40145</v>
      </c>
      <c r="K23" s="7">
        <v>15000</v>
      </c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320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>
        <v>649</v>
      </c>
      <c r="K25" s="7">
        <v>3018</v>
      </c>
    </row>
    <row r="26" spans="1:11" ht="12.75">
      <c r="A26" s="208" t="s">
        <v>321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8155119</v>
      </c>
      <c r="K26" s="7">
        <v>9502746</v>
      </c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8195913</v>
      </c>
      <c r="K28" s="53">
        <f>SUM(K23:K27)</f>
        <v>9520764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354087</v>
      </c>
      <c r="K29" s="7">
        <v>2031223</v>
      </c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354087</v>
      </c>
      <c r="K32" s="53">
        <f>SUM(K29:K31)</f>
        <v>2031223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7841826</v>
      </c>
      <c r="K33" s="53">
        <f>IF(K28&gt;K32,K28-K32,0)</f>
        <v>7489541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44393</v>
      </c>
      <c r="K37" s="7">
        <v>24500</v>
      </c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44393</v>
      </c>
      <c r="K39" s="53">
        <f>SUM(K36:K38)</f>
        <v>24500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6715110</v>
      </c>
      <c r="K40" s="7">
        <v>4300000</v>
      </c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7">
        <v>1264472</v>
      </c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7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7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7979582</v>
      </c>
      <c r="K45" s="53">
        <f>SUM(K40:K44)</f>
        <v>4300000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7935189</v>
      </c>
      <c r="K47" s="53">
        <f>IF(K45&gt;K39,K45-K39,0)</f>
        <v>4275500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1126166</v>
      </c>
      <c r="K48" s="53">
        <f>IF(K20-K21+K33-K34+K46-K47&gt;0,K20-K21+K33-K34+K46-K47,0)</f>
        <v>6530072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64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>
        <v>8923811</v>
      </c>
      <c r="K50" s="7">
        <v>6497952</v>
      </c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>
        <v>1126166</v>
      </c>
      <c r="K51" s="7">
        <v>6530072</v>
      </c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v>10049977</v>
      </c>
      <c r="K53" s="61">
        <v>13028024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" right="0" top="0.984251968503937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48" zoomScaleSheetLayoutView="148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9.140625" style="76" customWidth="1"/>
    <col min="8" max="8" width="4.28125" style="76" customWidth="1"/>
    <col min="9" max="9" width="9.140625" style="76" customWidth="1"/>
    <col min="10" max="11" width="10.28125" style="76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127" t="s">
        <v>342</v>
      </c>
      <c r="F2" s="43" t="s">
        <v>250</v>
      </c>
      <c r="G2" s="285" t="s">
        <v>343</v>
      </c>
      <c r="H2" s="286"/>
      <c r="I2" s="74"/>
      <c r="J2" s="74"/>
      <c r="K2" s="74"/>
      <c r="L2" s="77"/>
    </row>
    <row r="3" spans="1:11" ht="23.25">
      <c r="A3" s="287"/>
      <c r="B3" s="287"/>
      <c r="C3" s="287"/>
      <c r="D3" s="287"/>
      <c r="E3" s="287"/>
      <c r="F3" s="287"/>
      <c r="G3" s="287"/>
      <c r="H3" s="287"/>
      <c r="I3" s="80" t="s">
        <v>304</v>
      </c>
      <c r="J3" s="81" t="s">
        <v>150</v>
      </c>
      <c r="K3" s="81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3">
        <v>2</v>
      </c>
      <c r="J4" s="82" t="s">
        <v>283</v>
      </c>
      <c r="K4" s="82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39544900</v>
      </c>
      <c r="K5" s="45">
        <v>39544900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935398</v>
      </c>
      <c r="K7" s="46">
        <v>1916252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13060683</v>
      </c>
      <c r="K8" s="46">
        <v>31696890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19617060</v>
      </c>
      <c r="K9" s="46">
        <v>12902516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334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>
        <v>54783009</v>
      </c>
      <c r="K13" s="46">
        <v>54783009</v>
      </c>
    </row>
    <row r="14" spans="1:11" ht="12.75">
      <c r="A14" s="278" t="s">
        <v>293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8">
        <f>SUM(J5:J13)</f>
        <v>127941050</v>
      </c>
      <c r="K14" s="78">
        <f>SUM(K5:K13)</f>
        <v>140843567</v>
      </c>
    </row>
    <row r="15" spans="1:11" ht="12.75">
      <c r="A15" s="276" t="s">
        <v>294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295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296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297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298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299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300</v>
      </c>
      <c r="B21" s="279"/>
      <c r="C21" s="279"/>
      <c r="D21" s="279"/>
      <c r="E21" s="279"/>
      <c r="F21" s="279"/>
      <c r="G21" s="279"/>
      <c r="H21" s="279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301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302</v>
      </c>
      <c r="B24" s="271"/>
      <c r="C24" s="271"/>
      <c r="D24" s="271"/>
      <c r="E24" s="271"/>
      <c r="F24" s="271"/>
      <c r="G24" s="271"/>
      <c r="H24" s="271"/>
      <c r="I24" s="48">
        <v>19</v>
      </c>
      <c r="J24" s="79"/>
      <c r="K24" s="79"/>
    </row>
    <row r="25" spans="1:11" ht="30" customHeight="1">
      <c r="A25" s="272" t="s">
        <v>303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1968503937007874" right="0" top="0.6299212598425197" bottom="0" header="0.1968503937007874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315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Windows korisnik</cp:lastModifiedBy>
  <cp:lastPrinted>2018-10-26T08:13:01Z</cp:lastPrinted>
  <dcterms:created xsi:type="dcterms:W3CDTF">2008-10-17T11:51:54Z</dcterms:created>
  <dcterms:modified xsi:type="dcterms:W3CDTF">2018-10-26T08:13:56Z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