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calcMode="manual" fullCalcOnLoad="1"/>
</workbook>
</file>

<file path=xl/sharedStrings.xml><?xml version="1.0" encoding="utf-8"?>
<sst xmlns="http://schemas.openxmlformats.org/spreadsheetml/2006/main" count="398" uniqueCount="346">
  <si>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</si>
  <si>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</si>
  <si>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</si>
  <si>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</si>
  <si>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</si>
  <si>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</si>
  <si>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</si>
  <si>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</si>
  <si>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</si>
  <si>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</si>
  <si>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</si>
  <si>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</si>
  <si>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</si>
  <si>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</si>
  <si>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</si>
  <si>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</si>
  <si>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</si>
  <si>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</si>
  <si>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</si>
  <si>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</si>
  <si>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</si>
  <si>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</si>
  <si>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</si>
  <si>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</si>
  <si>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</si>
  <si>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</si>
  <si>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</si>
  <si>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</si>
  <si>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</si>
  <si>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</si>
  <si>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</si>
  <si>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</si>
  <si>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</si>
  <si>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</si>
  <si>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</si>
  <si>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</si>
  <si>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</si>
  <si>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</si>
  <si>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</si>
  <si>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</si>
  <si>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</si>
  <si>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</si>
  <si>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</si>
  <si>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</si>
  <si>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</si>
  <si>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</si>
  <si>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</si>
  <si>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</si>
  <si>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</si>
  <si>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</si>
  <si>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</si>
  <si>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</si>
  <si>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</si>
  <si>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</si>
  <si>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</si>
  <si>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</si>
  <si>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</si>
  <si>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</si>
  <si>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</si>
  <si>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</si>
  <si>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</si>
  <si>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</si>
  <si>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</si>
  <si>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</si>
  <si>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</si>
  <si>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</si>
  <si>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</si>
  <si>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</si>
  <si>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</si>
  <si>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</si>
  <si>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</si>
  <si>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</si>
  <si>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</si>
  <si>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</si>
  <si>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</si>
  <si>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</si>
  <si>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</si>
  <si>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</si>
  <si>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</si>
  <si>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</si>
  <si>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</si>
  <si>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</si>
  <si>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</si>
  <si>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</si>
  <si>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</si>
  <si>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</si>
  <si>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</si>
  <si>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</si>
  <si>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</si>
  <si>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</si>
  <si>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</si>
  <si>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</si>
  <si>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</si>
  <si>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</si>
  <si>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</si>
  <si>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</si>
  <si>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</si>
  <si>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</si>
  <si>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</si>
  <si>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</si>
  <si>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</si>
  <si>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</si>
  <si>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</si>
  <si>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</si>
  <si>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</si>
  <si>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</si>
  <si>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</si>
  <si>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</si>
  <si>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</si>
  <si>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</si>
  <si>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</si>
  <si>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</si>
  <si>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</si>
  <si>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</si>
  <si>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</si>
  <si>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</si>
  <si>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</si>
  <si>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</si>
  <si>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</si>
  <si>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</si>
  <si>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</si>
  <si>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</si>
  <si>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</si>
  <si>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</si>
  <si>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</si>
  <si>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</si>
  <si>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</si>
  <si>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</si>
  <si>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</si>
  <si>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</si>
  <si>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</si>
  <si>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</si>
  <si>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</si>
  <si>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</si>
  <si>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</si>
  <si>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</si>
  <si>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</si>
  <si>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</si>
  <si>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</si>
  <si>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</si>
  <si>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</si>
  <si>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</si>
  <si>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</si>
  <si>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</si>
  <si>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</si>
  <si>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</si>
  <si>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</si>
  <si>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</si>
  <si>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</si>
  <si>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</si>
  <si>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</si>
  <si>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</si>
  <si>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</si>
  <si>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</si>
  <si>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</si>
  <si>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</si>
  <si>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</si>
  <si>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</si>
  <si>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</si>
  <si>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</si>
  <si>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</si>
  <si>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</si>
  <si>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</si>
  <si>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</si>
  <si>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</si>
  <si>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</si>
  <si>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</si>
  <si>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</si>
  <si>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</si>
  <si>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</si>
  <si>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</si>
  <si>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</si>
  <si>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</si>
  <si>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</si>
  <si>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</si>
  <si>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</si>
  <si>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</si>
  <si>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</si>
  <si>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</si>
  <si>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</si>
  <si>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</si>
  <si>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</si>
  <si>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</si>
  <si>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</si>
  <si>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</si>
  <si>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</si>
  <si>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</si>
  <si>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</si>
  <si>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</si>
  <si>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</si>
  <si>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</si>
  <si>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</si>
  <si>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</si>
  <si>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</si>
  <si>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</si>
  <si>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</si>
  <si>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</si>
  <si>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</si>
  <si>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</si>
  <si>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</si>
  <si>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</si>
  <si>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</si>
  <si>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</si>
  <si>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</si>
  <si>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</si>
  <si>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</si>
  <si>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</si>
  <si>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</si>
  <si>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</si>
  <si>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</si>
  <si>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</si>
  <si>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</si>
  <si>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</si>
  <si>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</si>
  <si>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</si>
  <si>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</si>
  <si>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</si>
  <si>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</si>
  <si>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</si>
  <si>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</si>
  <si>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</si>
  <si>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</si>
  <si>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</si>
  <si>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</si>
  <si>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</si>
  <si>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</si>
  <si>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</si>
  <si>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</si>
  <si>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</si>
  <si>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</si>
  <si>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</si>
  <si>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</si>
  <si>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</si>
  <si>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</si>
  <si>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</si>
  <si>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</si>
  <si>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</si>
  <si>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</si>
  <si>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</si>
  <si>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</si>
  <si>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</si>
  <si>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</si>
  <si>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</si>
  <si>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</si>
  <si>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</si>
  <si>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</si>
  <si>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</si>
  <si>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</si>
  <si>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</si>
  <si>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</si>
  <si>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</si>
  <si>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</si>
  <si>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</si>
  <si>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</si>
  <si>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</si>
  <si>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</si>
  <si>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</si>
  <si>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</si>
  <si>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</si>
  <si>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</si>
  <si>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</si>
  <si>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</si>
  <si>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</si>
  <si>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</si>
  <si>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</si>
  <si>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</si>
  <si>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</si>
  <si>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</si>
  <si>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</si>
  <si>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</si>
  <si>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</si>
  <si>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</si>
  <si>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</si>
  <si>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</si>
  <si>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</si>
  <si>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</si>
  <si>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</si>
  <si>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</si>
  <si>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</si>
  <si>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</si>
  <si>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</si>
  <si>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</si>
  <si>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</si>
  <si>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</si>
  <si>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</si>
  <si>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</si>
  <si>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</si>
  <si>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</si>
  <si>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</si>
  <si>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</si>
  <si>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</si>
  <si>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</si>
  <si>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</si>
  <si>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</si>
  <si>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</si>
  <si>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</si>
  <si>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</si>
  <si>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</si>
  <si>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</si>
  <si>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</si>
  <si>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</si>
  <si>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</si>
  <si>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</si>
  <si>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</si>
  <si>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</si>
  <si>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</si>
  <si>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</si>
  <si>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</si>
  <si>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</si>
  <si>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</si>
  <si>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</si>
  <si>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</si>
  <si>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</si>
  <si>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</si>
  <si>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</si>
  <si>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</si>
  <si>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</si>
  <si>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</si>
  <si>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</si>
  <si>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</si>
  <si>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</si>
  <si>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</si>
  <si>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</si>
  <si>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VODOPRIVREDA ZAGREB D.D.</t>
  </si>
  <si>
    <t>ZAGREB</t>
  </si>
  <si>
    <t>vodoprivreda07@vzg.hr</t>
  </si>
  <si>
    <t>GRAD ZAGREB</t>
  </si>
  <si>
    <t>NE</t>
  </si>
  <si>
    <t>4291</t>
  </si>
  <si>
    <t>VODOPRIVREDA ZAGREBB D.D.</t>
  </si>
  <si>
    <t>Obveznik:VODOPRIVREDA ZAGREB D.D.</t>
  </si>
  <si>
    <t>080031193</t>
  </si>
  <si>
    <t>55860335630</t>
  </si>
  <si>
    <t>015631350</t>
  </si>
  <si>
    <t xml:space="preserve">  9. REVALORIZACIJSKE REZERVE</t>
  </si>
  <si>
    <t>LAGINJA ROBERT</t>
  </si>
  <si>
    <t>PETROVARADINSKA 110</t>
  </si>
  <si>
    <t>1.1.2017.</t>
  </si>
  <si>
    <t>ŠTEFANIJA PEČEK</t>
  </si>
  <si>
    <t>015631287</t>
  </si>
  <si>
    <t>specek@vzg.hr</t>
  </si>
  <si>
    <t>01.01.2017.</t>
  </si>
  <si>
    <t>www.vzg.hr</t>
  </si>
  <si>
    <t>u razdoblju 01.01.2017. do 31.12.2017.</t>
  </si>
  <si>
    <t>31.12.2017.</t>
  </si>
  <si>
    <t>stanje na dan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</si>
</sst>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specek@vzg.hr" TargetMode="External" /><Relationship Id="rId3" Type="http://schemas.openxmlformats.org/officeDocument/2006/relationships/hyperlink" Target="http://www.vz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9" t="s">
        <v>337</v>
      </c>
      <c r="F2" s="12"/>
      <c r="G2" s="13" t="s">
        <v>250</v>
      </c>
      <c r="H2" s="119" t="s">
        <v>344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5" t="s">
        <v>316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5" t="s">
        <v>251</v>
      </c>
      <c r="B6" s="136"/>
      <c r="C6" s="150" t="s">
        <v>322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8" t="s">
        <v>252</v>
      </c>
      <c r="B8" s="189"/>
      <c r="C8" s="150" t="s">
        <v>331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0" t="s">
        <v>253</v>
      </c>
      <c r="B10" s="180"/>
      <c r="C10" s="150" t="s">
        <v>332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5" t="s">
        <v>254</v>
      </c>
      <c r="B12" s="136"/>
      <c r="C12" s="152" t="s">
        <v>323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324</v>
      </c>
      <c r="G14" s="177"/>
      <c r="H14" s="177"/>
      <c r="I14" s="13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5" t="s">
        <v>256</v>
      </c>
      <c r="B16" s="136"/>
      <c r="C16" s="152" t="s">
        <v>336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5" t="s">
        <v>257</v>
      </c>
      <c r="B18" s="136"/>
      <c r="C18" s="173" t="s">
        <v>325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5" t="s">
        <v>258</v>
      </c>
      <c r="B20" s="136"/>
      <c r="C20" s="173" t="s">
        <v>342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5" t="s">
        <v>259</v>
      </c>
      <c r="B22" s="136"/>
      <c r="C22" s="120">
        <v>133</v>
      </c>
      <c r="D22" s="152" t="s">
        <v>324</v>
      </c>
      <c r="E22" s="163"/>
      <c r="F22" s="164"/>
      <c r="G22" s="135"/>
      <c r="H22" s="17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5" t="s">
        <v>260</v>
      </c>
      <c r="B24" s="136"/>
      <c r="C24" s="120">
        <v>21</v>
      </c>
      <c r="D24" s="152" t="s">
        <v>326</v>
      </c>
      <c r="E24" s="163"/>
      <c r="F24" s="163"/>
      <c r="G24" s="164"/>
      <c r="H24" s="51" t="s">
        <v>261</v>
      </c>
      <c r="I24" s="121">
        <v>251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35" t="s">
        <v>262</v>
      </c>
      <c r="B26" s="136"/>
      <c r="C26" s="122" t="s">
        <v>327</v>
      </c>
      <c r="D26" s="25"/>
      <c r="E26" s="33"/>
      <c r="F26" s="24"/>
      <c r="G26" s="165" t="s">
        <v>263</v>
      </c>
      <c r="H26" s="136"/>
      <c r="I26" s="123" t="s">
        <v>328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 ht="12.75">
      <c r="A46" s="130" t="s">
        <v>268</v>
      </c>
      <c r="B46" s="131"/>
      <c r="C46" s="152" t="s">
        <v>338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0" t="s">
        <v>270</v>
      </c>
      <c r="B48" s="131"/>
      <c r="C48" s="137" t="s">
        <v>339</v>
      </c>
      <c r="D48" s="133"/>
      <c r="E48" s="134"/>
      <c r="F48" s="16"/>
      <c r="G48" s="51" t="s">
        <v>271</v>
      </c>
      <c r="H48" s="137" t="s">
        <v>333</v>
      </c>
      <c r="I48" s="13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0" t="s">
        <v>257</v>
      </c>
      <c r="B50" s="131"/>
      <c r="C50" s="132" t="s">
        <v>340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5" t="s">
        <v>272</v>
      </c>
      <c r="B52" s="136"/>
      <c r="C52" s="137" t="s">
        <v>335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7"/>
      <c r="B53" s="20"/>
      <c r="C53" s="146" t="s">
        <v>273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9" t="s">
        <v>274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41" t="s">
        <v>305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7"/>
      <c r="B57" s="141" t="s">
        <v>306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.75">
      <c r="A58" s="107"/>
      <c r="B58" s="141" t="s">
        <v>307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7"/>
      <c r="B59" s="141" t="s">
        <v>308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specek@vzg.hr"/>
    <hyperlink ref="C20" r:id="rId3" display="www.vz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6" zoomScaleSheetLayoutView="136" zoomScalePageLayoutView="0" workbookViewId="0" topLeftCell="A103">
      <selection activeCell="A1" sqref="A1:K121"/>
    </sheetView>
  </sheetViews>
  <sheetFormatPr defaultColWidth="9.140625" defaultRowHeight="12.75"/>
  <cols>
    <col min="1" max="9" width="9.140625" style="52" customWidth="1"/>
    <col min="10" max="11" width="9.5742187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323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318</v>
      </c>
      <c r="K4" s="60" t="s">
        <v>319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126078553</v>
      </c>
      <c r="K8" s="53">
        <f>K9+K16+K26+K35+K39</f>
        <v>125389275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3184</v>
      </c>
      <c r="K9" s="53">
        <f>SUM(K10:K15)</f>
        <v>417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3184</v>
      </c>
      <c r="K11" s="7">
        <v>417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120594617</v>
      </c>
      <c r="K16" s="53">
        <f>SUM(K17:K25)</f>
        <v>119985979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114082165</v>
      </c>
      <c r="K17" s="7">
        <v>114082165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3968846</v>
      </c>
      <c r="K18" s="7">
        <v>3493029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218680</v>
      </c>
      <c r="K19" s="7">
        <v>94151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2310842</v>
      </c>
      <c r="K20" s="7">
        <v>2302550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14084</v>
      </c>
      <c r="K22" s="7">
        <v>14084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5276828</v>
      </c>
      <c r="K26" s="53">
        <f>SUM(K27:K34)</f>
        <v>5276828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5276828</v>
      </c>
      <c r="K29" s="7">
        <v>5276828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203924</v>
      </c>
      <c r="K35" s="53">
        <f>SUM(K36:K38)</f>
        <v>126051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203924</v>
      </c>
      <c r="K37" s="7">
        <v>126051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22992126</v>
      </c>
      <c r="K40" s="53">
        <f>K41+K49+K56+K64</f>
        <v>19277165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2555284</v>
      </c>
      <c r="K41" s="53">
        <f>SUM(K42:K48)</f>
        <v>1454783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1876702</v>
      </c>
      <c r="K42" s="7">
        <v>1454783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678582</v>
      </c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11290493</v>
      </c>
      <c r="K49" s="53">
        <f>SUM(K50:K55)</f>
        <v>11315430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10048093</v>
      </c>
      <c r="K51" s="7">
        <v>8932915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1062701</v>
      </c>
      <c r="K52" s="7">
        <v>2176361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5074</v>
      </c>
      <c r="K53" s="7">
        <v>7970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114353</v>
      </c>
      <c r="K54" s="7">
        <v>105535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60272</v>
      </c>
      <c r="K55" s="7">
        <v>92649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222538</v>
      </c>
      <c r="K56" s="53">
        <f>SUM(K57:K63)</f>
        <v>9000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222538</v>
      </c>
      <c r="K62" s="7">
        <v>9000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8923811</v>
      </c>
      <c r="K64" s="7">
        <v>6497952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/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149070679</v>
      </c>
      <c r="K66" s="53">
        <f>K7+K8+K40+K65</f>
        <v>144666440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108323990</v>
      </c>
      <c r="K69" s="54">
        <f>K70+K71+K72+K78+K79+K82+K85</f>
        <v>118486697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39544900</v>
      </c>
      <c r="K70" s="7">
        <v>39544900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404519</v>
      </c>
      <c r="K72" s="53">
        <f>K73+K74-K75+K76+K77</f>
        <v>935399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404519</v>
      </c>
      <c r="K73" s="7">
        <v>935399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54783009</v>
      </c>
      <c r="K78" s="7">
        <v>54783009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2973974</v>
      </c>
      <c r="K79" s="53">
        <f>K80-K81</f>
        <v>13060683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2973974</v>
      </c>
      <c r="K80" s="7">
        <v>13060683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10617588</v>
      </c>
      <c r="K82" s="53">
        <f>K83-K84</f>
        <v>10162706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10617588</v>
      </c>
      <c r="K83" s="7">
        <v>10162706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14733692</v>
      </c>
      <c r="K86" s="53">
        <f>SUM(K87:K89)</f>
        <v>14460391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707521</v>
      </c>
      <c r="K87" s="7">
        <v>579675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14026171</v>
      </c>
      <c r="K89" s="7">
        <v>13880716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8180371</v>
      </c>
      <c r="K90" s="53">
        <f>SUM(K91:K99)</f>
        <v>1400000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3000000</v>
      </c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3680371</v>
      </c>
      <c r="K93" s="7">
        <v>1400000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1500000</v>
      </c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15885354</v>
      </c>
      <c r="K100" s="53">
        <f>SUM(K101:K112)</f>
        <v>10310363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1015110</v>
      </c>
      <c r="K102" s="7">
        <v>1500000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1926795</v>
      </c>
      <c r="K103" s="7">
        <v>1400000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2528503</v>
      </c>
      <c r="K104" s="7">
        <v>1191932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6262781</v>
      </c>
      <c r="K105" s="7">
        <v>2891669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1378287</v>
      </c>
      <c r="K107" s="7">
        <v>63694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1606582</v>
      </c>
      <c r="K108" s="7">
        <v>1373772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1167296</v>
      </c>
      <c r="K109" s="7">
        <v>1889296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/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1947272</v>
      </c>
      <c r="K113" s="7">
        <v>8989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149070679</v>
      </c>
      <c r="K114" s="53">
        <f>K69+K86+K90+K100+K113</f>
        <v>144666440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309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vertic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4" zoomScaleSheetLayoutView="134" zoomScalePageLayoutView="0" workbookViewId="0" topLeftCell="A1">
      <selection activeCell="H72" sqref="A1:H16384"/>
    </sheetView>
  </sheetViews>
  <sheetFormatPr defaultColWidth="9.140625" defaultRowHeight="12.75"/>
  <cols>
    <col min="1" max="8" width="5.8515625" style="52" customWidth="1"/>
    <col min="9" max="13" width="8.710937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329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318</v>
      </c>
      <c r="K4" s="237"/>
      <c r="L4" s="237" t="s">
        <v>319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66901043</v>
      </c>
      <c r="K7" s="54">
        <f>SUM(K8:K9)</f>
        <v>19898870</v>
      </c>
      <c r="L7" s="54">
        <f>SUM(L8:L9)</f>
        <v>76435171</v>
      </c>
      <c r="M7" s="54">
        <f>SUM(M8:M9)</f>
        <v>19502365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65670950</v>
      </c>
      <c r="K8" s="7">
        <v>19297161</v>
      </c>
      <c r="L8" s="7">
        <v>75767110</v>
      </c>
      <c r="M8" s="7">
        <v>19137284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1230093</v>
      </c>
      <c r="K9" s="7">
        <v>601709</v>
      </c>
      <c r="L9" s="7">
        <v>668061</v>
      </c>
      <c r="M9" s="7">
        <v>365081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64974556</v>
      </c>
      <c r="K10" s="53">
        <f>K11+K12+K16+K20+K21+K22+K25+K26</f>
        <v>20352230</v>
      </c>
      <c r="L10" s="53">
        <f>L11+L12+L16+L20+L21+L22+L25+L26</f>
        <v>75904791</v>
      </c>
      <c r="M10" s="53">
        <f>M11+M12+M16+M20+M21+M22+M25+M26</f>
        <v>19419030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>
        <v>237073</v>
      </c>
      <c r="K11" s="7">
        <v>-658536</v>
      </c>
      <c r="L11" s="7">
        <v>678582</v>
      </c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32153813</v>
      </c>
      <c r="K12" s="53">
        <f>SUM(K13:K15)</f>
        <v>12817502</v>
      </c>
      <c r="L12" s="53">
        <f>SUM(L13:L15)</f>
        <v>43991569</v>
      </c>
      <c r="M12" s="53">
        <f>SUM(M13:M15)</f>
        <v>11980962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16840441</v>
      </c>
      <c r="K13" s="7">
        <v>6852132</v>
      </c>
      <c r="L13" s="7">
        <v>21411274</v>
      </c>
      <c r="M13" s="7">
        <v>4783223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145100</v>
      </c>
      <c r="K14" s="7">
        <v>10458</v>
      </c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15168272</v>
      </c>
      <c r="K15" s="7">
        <v>5954912</v>
      </c>
      <c r="L15" s="7">
        <v>22580295</v>
      </c>
      <c r="M15" s="7">
        <v>7197739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24329548</v>
      </c>
      <c r="K16" s="53">
        <f>SUM(K17:K19)</f>
        <v>5899835</v>
      </c>
      <c r="L16" s="53">
        <f>SUM(L17:L19)</f>
        <v>24190296</v>
      </c>
      <c r="M16" s="53">
        <f>SUM(M17:M19)</f>
        <v>5830239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15630990</v>
      </c>
      <c r="K17" s="7">
        <v>3807146</v>
      </c>
      <c r="L17" s="7">
        <v>15677789</v>
      </c>
      <c r="M17" s="7">
        <v>3786849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5151677</v>
      </c>
      <c r="K18" s="7">
        <v>1233386</v>
      </c>
      <c r="L18" s="7">
        <v>4995118</v>
      </c>
      <c r="M18" s="7">
        <v>1198180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3546881</v>
      </c>
      <c r="K19" s="7">
        <v>859303</v>
      </c>
      <c r="L19" s="7">
        <v>3517389</v>
      </c>
      <c r="M19" s="7">
        <v>845210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1647518</v>
      </c>
      <c r="K20" s="7">
        <v>355085</v>
      </c>
      <c r="L20" s="7">
        <v>1532248</v>
      </c>
      <c r="M20" s="7">
        <v>384455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6216317</v>
      </c>
      <c r="K21" s="7">
        <v>1659844</v>
      </c>
      <c r="L21" s="7">
        <v>5246759</v>
      </c>
      <c r="M21" s="7">
        <v>1074135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235768</v>
      </c>
      <c r="K25" s="7">
        <v>235768</v>
      </c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154519</v>
      </c>
      <c r="K26" s="7">
        <v>42732</v>
      </c>
      <c r="L26" s="7">
        <v>265337</v>
      </c>
      <c r="M26" s="7">
        <v>149239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SUM(J28,J29,J30,J31,J32)</f>
        <v>9679674</v>
      </c>
      <c r="K27" s="53">
        <f>SUM(K28,K29,K30,K31,K32)</f>
        <v>4262</v>
      </c>
      <c r="L27" s="53">
        <f>SUM(L28,L29,L30,L31,L32)</f>
        <v>10074438</v>
      </c>
      <c r="M27" s="53">
        <f>SUM(M28,M29,M30,M31,M32)</f>
        <v>768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6587</v>
      </c>
      <c r="K29" s="7">
        <v>4262</v>
      </c>
      <c r="L29" s="7">
        <v>19320</v>
      </c>
      <c r="M29" s="7">
        <v>768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9673087</v>
      </c>
      <c r="K30" s="7"/>
      <c r="L30" s="7">
        <v>10055118</v>
      </c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988573</v>
      </c>
      <c r="K33" s="53">
        <f>SUM(K34:K37)</f>
        <v>204193</v>
      </c>
      <c r="L33" s="53">
        <f>SUM(L34:L37)</f>
        <v>442112</v>
      </c>
      <c r="M33" s="53">
        <f>SUM(M34:M37)</f>
        <v>26984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988573</v>
      </c>
      <c r="K35" s="7">
        <v>204193</v>
      </c>
      <c r="L35" s="7">
        <v>442112</v>
      </c>
      <c r="M35" s="7">
        <v>26984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76580717</v>
      </c>
      <c r="K42" s="53">
        <f>K7+K27+K38+K40</f>
        <v>19903132</v>
      </c>
      <c r="L42" s="53">
        <f>L7+L27+L38+L40</f>
        <v>86509609</v>
      </c>
      <c r="M42" s="53">
        <f>M7+M27+M38+M40</f>
        <v>19503133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65963129</v>
      </c>
      <c r="K43" s="53">
        <f>K10+K33+K39+K41</f>
        <v>20556423</v>
      </c>
      <c r="L43" s="53">
        <f>L10+L33+L39+L41</f>
        <v>76346903</v>
      </c>
      <c r="M43" s="53">
        <f>M10+M33+M39+M41</f>
        <v>19446014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10617588</v>
      </c>
      <c r="K44" s="53">
        <f>K42-K43</f>
        <v>-653291</v>
      </c>
      <c r="L44" s="53">
        <f>L42-L43</f>
        <v>10162706</v>
      </c>
      <c r="M44" s="53">
        <f>M42-M43</f>
        <v>57119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10617588</v>
      </c>
      <c r="K45" s="53">
        <f>IF(K42&gt;K43,K42-K43,0)</f>
        <v>0</v>
      </c>
      <c r="L45" s="53">
        <f>IF(L42&gt;L43,L42-L43,0)</f>
        <v>10162706</v>
      </c>
      <c r="M45" s="53">
        <f>IF(M42&gt;M43,M42-M43,0)</f>
        <v>57119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/>
      <c r="K46" s="53"/>
      <c r="L46" s="53"/>
      <c r="M46" s="53"/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10617588</v>
      </c>
      <c r="K48" s="53">
        <f>K44-K47</f>
        <v>-653291</v>
      </c>
      <c r="L48" s="53">
        <f>L44-L47</f>
        <v>10162706</v>
      </c>
      <c r="M48" s="53">
        <f>M44-M47</f>
        <v>57119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10617588</v>
      </c>
      <c r="K49" s="53"/>
      <c r="L49" s="53">
        <f>IF(L48&gt;0,L48,0)</f>
        <v>10162706</v>
      </c>
      <c r="M49" s="53">
        <f>IF(M48&gt;0,M48,0)</f>
        <v>57119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/>
      <c r="K50" s="61">
        <v>653291</v>
      </c>
      <c r="L50" s="61"/>
      <c r="M50" s="61"/>
    </row>
    <row r="51" spans="1:13" ht="12.75" customHeight="1">
      <c r="A51" s="214" t="s">
        <v>311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10617588</v>
      </c>
      <c r="K56" s="6">
        <v>-653291</v>
      </c>
      <c r="L56" s="6">
        <v>10162706</v>
      </c>
      <c r="M56" s="6">
        <v>57119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/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10617588</v>
      </c>
      <c r="K67" s="61">
        <f>K56+K66</f>
        <v>-653291</v>
      </c>
      <c r="L67" s="61">
        <f>L56+L66</f>
        <v>10162706</v>
      </c>
      <c r="M67" s="61">
        <f>M56+M66</f>
        <v>57119</v>
      </c>
    </row>
    <row r="68" spans="1:13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25" right="0.25" top="0.75" bottom="0.75" header="0.3" footer="0.3"/>
  <pageSetup horizontalDpi="600" verticalDpi="600" orientation="portrait" paperSize="9" scale="11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/>
      <c r="K49" s="7"/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52" zoomScaleSheetLayoutView="152" zoomScalePageLayoutView="0" workbookViewId="0" topLeftCell="A1">
      <selection activeCell="K54" sqref="K54"/>
    </sheetView>
  </sheetViews>
  <sheetFormatPr defaultColWidth="9.140625" defaultRowHeight="12.75"/>
  <cols>
    <col min="1" max="6" width="9.140625" style="52" customWidth="1"/>
    <col min="7" max="7" width="8.57421875" style="52" customWidth="1"/>
    <col min="8" max="8" width="3.28125" style="52" hidden="1" customWidth="1"/>
    <col min="9" max="10" width="9.14062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330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63299871</v>
      </c>
      <c r="K7" s="7">
        <v>83035725</v>
      </c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7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339908</v>
      </c>
      <c r="K9" s="7">
        <v>112711</v>
      </c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9748</v>
      </c>
      <c r="K10" s="7">
        <v>18399</v>
      </c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746398</v>
      </c>
      <c r="K11" s="7">
        <v>564135</v>
      </c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53">
        <f>SUM(J7:J11)</f>
        <v>64395925</v>
      </c>
      <c r="K12" s="53">
        <f>SUM(K7:K11)</f>
        <v>83730970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7">
        <v>32249311</v>
      </c>
      <c r="K13" s="7">
        <v>54627181</v>
      </c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28871658</v>
      </c>
      <c r="K14" s="7">
        <v>28191508</v>
      </c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705563</v>
      </c>
      <c r="K15" s="7">
        <v>536912</v>
      </c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929344</v>
      </c>
      <c r="K16" s="7">
        <v>426573</v>
      </c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4228705</v>
      </c>
      <c r="K17" s="7">
        <v>1229264</v>
      </c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7">
        <v>791760</v>
      </c>
      <c r="K18" s="7">
        <v>618305</v>
      </c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67776341</v>
      </c>
      <c r="K19" s="53">
        <f>SUM(K13:K18)</f>
        <v>85629743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3380416</v>
      </c>
      <c r="K21" s="53">
        <f>IF(K19&gt;K12,K19-K12,0)</f>
        <v>1898773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459125</v>
      </c>
      <c r="K23" s="7">
        <v>40145</v>
      </c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2161</v>
      </c>
      <c r="K25" s="7">
        <v>1417</v>
      </c>
    </row>
    <row r="26" spans="1:11" ht="12.75">
      <c r="A26" s="208" t="s">
        <v>321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7773088</v>
      </c>
      <c r="K26" s="7">
        <v>8155119</v>
      </c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8234374</v>
      </c>
      <c r="K28" s="53">
        <f>SUM(K23:K27)</f>
        <v>8196681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796769</v>
      </c>
      <c r="K29" s="7">
        <v>937418</v>
      </c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796769</v>
      </c>
      <c r="K32" s="53">
        <f>SUM(K29:K31)</f>
        <v>937418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7437605</v>
      </c>
      <c r="K33" s="53">
        <f>IF(K28&gt;K32,K28-K32,0)</f>
        <v>7259263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33099</v>
      </c>
      <c r="K37" s="7">
        <v>81458</v>
      </c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>
        <v>465889</v>
      </c>
      <c r="K38" s="7">
        <v>111775</v>
      </c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498988</v>
      </c>
      <c r="K39" s="53">
        <f>SUM(K36:K38)</f>
        <v>193233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2400000</v>
      </c>
      <c r="K40" s="7">
        <v>6715110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518303</v>
      </c>
      <c r="K42" s="7">
        <v>1264472</v>
      </c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7">
        <v>232300</v>
      </c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3150603</v>
      </c>
      <c r="K45" s="53">
        <f>SUM(K40:K44)</f>
        <v>7979582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2651615</v>
      </c>
      <c r="K47" s="53">
        <f>IF(K45&gt;K39,K45-K39,0)</f>
        <v>7786349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1405574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64">
        <f>IF(K21-K20+K34-K33+K47-K46&gt;0,K21-K20+K34-K33+K47-K46,0)</f>
        <v>2425859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v>7518237</v>
      </c>
      <c r="K50" s="7">
        <v>8923811</v>
      </c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1405574</v>
      </c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>
        <v>2425859</v>
      </c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v>8923811</v>
      </c>
      <c r="K53" s="61">
        <v>6497952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48" zoomScaleSheetLayoutView="148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9.140625" style="76" customWidth="1"/>
    <col min="7" max="7" width="4.7109375" style="76" customWidth="1"/>
    <col min="8" max="8" width="9.140625" style="76" hidden="1" customWidth="1"/>
    <col min="9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282</v>
      </c>
      <c r="D2" s="284"/>
      <c r="E2" s="127" t="s">
        <v>341</v>
      </c>
      <c r="F2" s="43" t="s">
        <v>250</v>
      </c>
      <c r="G2" s="285" t="s">
        <v>344</v>
      </c>
      <c r="H2" s="286"/>
      <c r="I2" s="74"/>
      <c r="J2" s="74"/>
      <c r="K2" s="74"/>
      <c r="L2" s="77"/>
    </row>
    <row r="3" spans="1:11" ht="21.75">
      <c r="A3" s="287"/>
      <c r="B3" s="287"/>
      <c r="C3" s="287"/>
      <c r="D3" s="287"/>
      <c r="E3" s="287"/>
      <c r="F3" s="287"/>
      <c r="G3" s="287"/>
      <c r="H3" s="287"/>
      <c r="I3" s="80" t="s">
        <v>304</v>
      </c>
      <c r="J3" s="81" t="s">
        <v>150</v>
      </c>
      <c r="K3" s="81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283</v>
      </c>
      <c r="K4" s="82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39544900</v>
      </c>
      <c r="K5" s="45">
        <v>39544900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404519</v>
      </c>
      <c r="K7" s="46">
        <v>935399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2973974</v>
      </c>
      <c r="K8" s="46">
        <v>13060683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10617588</v>
      </c>
      <c r="K9" s="46">
        <v>10162706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334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54783009</v>
      </c>
      <c r="K13" s="7">
        <v>54783009</v>
      </c>
    </row>
    <row r="14" spans="1:11" ht="12.75">
      <c r="A14" s="278" t="s">
        <v>293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8">
        <f>SUM(J5:J13)</f>
        <v>108323990</v>
      </c>
      <c r="K14" s="78">
        <f>SUM(K5:K13)</f>
        <v>118486697</v>
      </c>
    </row>
    <row r="15" spans="1:11" ht="12.75">
      <c r="A15" s="276" t="s">
        <v>294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295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296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297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298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299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300</v>
      </c>
      <c r="B21" s="279"/>
      <c r="C21" s="279"/>
      <c r="D21" s="279"/>
      <c r="E21" s="279"/>
      <c r="F21" s="279"/>
      <c r="G21" s="279"/>
      <c r="H21" s="279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301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302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9"/>
      <c r="K24" s="79"/>
    </row>
    <row r="25" spans="1:11" ht="30" customHeight="1">
      <c r="A25" s="272" t="s">
        <v>303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SP</cp:lastModifiedBy>
  <cp:lastPrinted>2018-01-30T13:09:50Z</cp:lastPrinted>
  <dcterms:created xsi:type="dcterms:W3CDTF">2008-10-17T11:51:54Z</dcterms:created>
  <dcterms:modified xsi:type="dcterms:W3CDTF">2018-01-30T13:09:51Z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