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calcMode="manual"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<sst xmlns="http://schemas.openxmlformats.org/spreadsheetml/2006/main" count="398" uniqueCount="346">
  <si>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</si>
  <si>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</si>
  <si>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</si>
  <si>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</si>
  <si>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</si>
  <si>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</si>
  <si>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</si>
  <si>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</si>
  <si>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</si>
  <si>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</si>
  <si>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</si>
  <si>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</si>
  <si>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</si>
  <si>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</si>
  <si>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</si>
  <si>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</si>
  <si>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</si>
  <si>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</si>
  <si>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</si>
  <si>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</si>
  <si>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</si>
  <si>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</si>
  <si>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</si>
  <si>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</si>
  <si>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</si>
  <si>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</si>
  <si>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</si>
  <si>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</si>
  <si>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</si>
  <si>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</si>
  <si>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</si>
  <si>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</si>
  <si>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</si>
  <si>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</si>
  <si>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</si>
  <si>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</si>
  <si>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</si>
  <si>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</si>
  <si>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</si>
  <si>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</si>
  <si>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</si>
  <si>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</si>
  <si>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</si>
  <si>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</si>
  <si>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</si>
  <si>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</si>
  <si>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</si>
  <si>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</si>
  <si>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</si>
  <si>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</si>
  <si>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</si>
  <si>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</si>
  <si>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</si>
  <si>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</si>
  <si>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</si>
  <si>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</si>
  <si>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</si>
  <si>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</si>
  <si>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</si>
  <si>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</si>
  <si>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</si>
  <si>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</si>
  <si>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</si>
  <si>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</si>
  <si>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</si>
  <si>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</si>
  <si>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</si>
  <si>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</si>
  <si>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</si>
  <si>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</si>
  <si>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</si>
  <si>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</si>
  <si>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</si>
  <si>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</si>
  <si>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</si>
  <si>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</si>
  <si>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</si>
  <si>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</si>
  <si>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</si>
  <si>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</si>
  <si>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</si>
  <si>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</si>
  <si>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</si>
  <si>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</si>
  <si>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</si>
  <si>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</si>
  <si>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</si>
  <si>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</si>
  <si>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</si>
  <si>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</si>
  <si>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</si>
  <si>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</si>
  <si>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</si>
  <si>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</si>
  <si>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</si>
  <si>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</si>
  <si>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</si>
  <si>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</si>
  <si>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</si>
  <si>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</si>
  <si>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</si>
  <si>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</si>
  <si>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</si>
  <si>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</si>
  <si>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</si>
  <si>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</si>
  <si>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</si>
  <si>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</si>
  <si>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</si>
  <si>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</si>
  <si>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</si>
  <si>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</si>
  <si>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</si>
  <si>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</si>
  <si>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</si>
  <si>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</si>
  <si>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</si>
  <si>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</si>
  <si>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</si>
  <si>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</si>
  <si>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</si>
  <si>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</si>
  <si>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</si>
  <si>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</si>
  <si>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</si>
  <si>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</si>
  <si>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</si>
  <si>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</si>
  <si>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</si>
  <si>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</si>
  <si>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</si>
  <si>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</si>
  <si>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</si>
  <si>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</si>
  <si>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</si>
  <si>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</si>
  <si>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</si>
  <si>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</si>
  <si>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</si>
  <si>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</si>
  <si>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</si>
  <si>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</si>
  <si>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</si>
  <si>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</si>
  <si>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</si>
  <si>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</si>
  <si>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</si>
  <si>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</si>
  <si>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</si>
  <si>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</si>
  <si>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</si>
  <si>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</si>
  <si>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</si>
  <si>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</si>
  <si>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</si>
  <si>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</si>
  <si>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</si>
  <si>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</si>
  <si>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</si>
  <si>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</si>
  <si>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</si>
  <si>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</si>
  <si>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</si>
  <si>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</si>
  <si>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</si>
  <si>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</si>
  <si>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</si>
  <si>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</si>
  <si>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</si>
  <si>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</si>
  <si>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</si>
  <si>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</si>
  <si>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</si>
  <si>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</si>
  <si>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</si>
  <si>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</si>
  <si>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</si>
  <si>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</si>
  <si>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</si>
  <si>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</si>
  <si>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</si>
  <si>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</si>
  <si>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</si>
  <si>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</si>
  <si>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</si>
  <si>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</si>
  <si>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</si>
  <si>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</si>
  <si>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</si>
  <si>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</si>
  <si>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</si>
  <si>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</si>
  <si>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</si>
  <si>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</si>
  <si>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</si>
  <si>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</si>
  <si>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</si>
  <si>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</si>
  <si>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</si>
  <si>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</si>
  <si>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</si>
  <si>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</si>
  <si>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</si>
  <si>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</si>
  <si>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</si>
  <si>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</si>
  <si>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</si>
  <si>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</si>
  <si>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</si>
  <si>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</si>
  <si>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</si>
  <si>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</si>
  <si>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</si>
  <si>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</si>
  <si>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</si>
  <si>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</si>
  <si>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</si>
  <si>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</si>
  <si>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</si>
  <si>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</si>
  <si>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</si>
  <si>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</si>
  <si>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</si>
  <si>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</si>
  <si>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</si>
  <si>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</si>
  <si>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</si>
  <si>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</si>
  <si>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</si>
  <si>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</si>
  <si>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</si>
  <si>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</si>
  <si>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</si>
  <si>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</si>
  <si>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</si>
  <si>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</si>
  <si>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</si>
  <si>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</si>
  <si>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</si>
  <si>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</si>
  <si>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</si>
  <si>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</si>
  <si>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</si>
  <si>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</si>
  <si>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</si>
  <si>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</si>
  <si>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</si>
  <si>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</si>
  <si>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</si>
  <si>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</si>
  <si>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</si>
  <si>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</si>
  <si>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</si>
  <si>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</si>
  <si>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</si>
  <si>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</si>
  <si>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</si>
  <si>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</si>
  <si>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</si>
  <si>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</si>
  <si>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</si>
  <si>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</si>
  <si>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</si>
  <si>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</si>
  <si>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</si>
  <si>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</si>
  <si>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</si>
  <si>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</si>
  <si>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</si>
  <si>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</si>
  <si>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</si>
  <si>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</si>
  <si>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</si>
  <si>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</si>
  <si>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</si>
  <si>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</si>
  <si>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</si>
  <si>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</si>
  <si>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</si>
  <si>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</si>
  <si>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</si>
  <si>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</si>
  <si>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</si>
  <si>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</si>
  <si>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</si>
  <si>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</si>
  <si>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</si>
  <si>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</si>
  <si>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</si>
  <si>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</si>
  <si>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</si>
  <si>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</si>
  <si>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</si>
  <si>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</si>
  <si>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</si>
  <si>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</si>
  <si>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</si>
  <si>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</si>
  <si>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</si>
  <si>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</si>
  <si>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</si>
  <si>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</si>
  <si>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</si>
  <si>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</si>
  <si>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</si>
  <si>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</si>
  <si>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</si>
  <si>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</si>
  <si>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</si>
  <si>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</si>
  <si>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</si>
  <si>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</si>
  <si>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</si>
  <si>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</si>
  <si>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</si>
  <si>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</si>
  <si>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</si>
  <si>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</si>
  <si>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</si>
  <si>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</si>
  <si>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</si>
  <si>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</si>
  <si>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</si>
  <si>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VODOPRIVREDA ZAGREB D.D.</t>
  </si>
  <si>
    <t>ZAGREB</t>
  </si>
  <si>
    <t>vodoprivreda07@vzg.hr</t>
  </si>
  <si>
    <t>GRAD ZAGREB</t>
  </si>
  <si>
    <t>NE</t>
  </si>
  <si>
    <t>4291</t>
  </si>
  <si>
    <t>VODOPRIVREDA ZAGREBB D.D.</t>
  </si>
  <si>
    <t>Obveznik:VODOPRIVREDA ZAGREB D.D.</t>
  </si>
  <si>
    <t>080031193</t>
  </si>
  <si>
    <t>55860335630</t>
  </si>
  <si>
    <t>015631350</t>
  </si>
  <si>
    <t xml:space="preserve">  9. REVALORIZACIJSKE REZERVE</t>
  </si>
  <si>
    <t>LAGINJA ROBERT</t>
  </si>
  <si>
    <t>PETROVARADINSKA 110</t>
  </si>
  <si>
    <t>1.1.2017.</t>
  </si>
  <si>
    <t>ŠTEFANIJA PEČEK</t>
  </si>
  <si>
    <t>015631287</t>
  </si>
  <si>
    <t>specek@vzg.hr</t>
  </si>
  <si>
    <t>01.01.2017.</t>
  </si>
  <si>
    <t>www.vzg.hr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</si>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</sst>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specek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337</v>
      </c>
      <c r="F2" s="12"/>
      <c r="G2" s="13" t="s">
        <v>250</v>
      </c>
      <c r="H2" s="119" t="s">
        <v>343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331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332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323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324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336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325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342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133</v>
      </c>
      <c r="D22" s="143" t="s">
        <v>324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21</v>
      </c>
      <c r="D24" s="143" t="s">
        <v>326</v>
      </c>
      <c r="E24" s="151"/>
      <c r="F24" s="151"/>
      <c r="G24" s="152"/>
      <c r="H24" s="51" t="s">
        <v>261</v>
      </c>
      <c r="I24" s="121">
        <v>253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327</v>
      </c>
      <c r="D26" s="25"/>
      <c r="E26" s="33"/>
      <c r="F26" s="24"/>
      <c r="G26" s="154" t="s">
        <v>263</v>
      </c>
      <c r="H26" s="140"/>
      <c r="I26" s="123" t="s">
        <v>328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338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339</v>
      </c>
      <c r="D48" s="174"/>
      <c r="E48" s="175"/>
      <c r="F48" s="16"/>
      <c r="G48" s="51" t="s">
        <v>271</v>
      </c>
      <c r="H48" s="173" t="s">
        <v>333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340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335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305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306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307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308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specek@vzg.hr"/>
    <hyperlink ref="C20" r:id="rId3" display="www.vz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6" zoomScaleSheetLayoutView="136" zoomScalePageLayoutView="0" workbookViewId="0" topLeftCell="A1">
      <selection activeCell="K109" sqref="K109"/>
    </sheetView>
  </sheetViews>
  <sheetFormatPr defaultColWidth="9.140625" defaultRowHeight="12.75"/>
  <cols>
    <col min="1" max="9" width="9.140625" style="52" customWidth="1"/>
    <col min="10" max="11" width="9.57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323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126078553</v>
      </c>
      <c r="K8" s="53">
        <f>K9+K16+K26+K35+K39</f>
        <v>125280463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3184</v>
      </c>
      <c r="K9" s="53">
        <f>SUM(K10:K15)</f>
        <v>1042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3184</v>
      </c>
      <c r="K11" s="7">
        <v>1042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120594617</v>
      </c>
      <c r="K16" s="53">
        <f>SUM(K17:K25)</f>
        <v>119814278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114082165</v>
      </c>
      <c r="K17" s="7">
        <v>114082165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3968846</v>
      </c>
      <c r="K18" s="7">
        <v>3656989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218680</v>
      </c>
      <c r="K19" s="7">
        <v>123487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2310842</v>
      </c>
      <c r="K20" s="7">
        <v>1937553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14084</v>
      </c>
      <c r="K22" s="7">
        <v>14084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5276828</v>
      </c>
      <c r="K26" s="53">
        <f>SUM(K27:K34)</f>
        <v>5276828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5276828</v>
      </c>
      <c r="K29" s="7">
        <v>5276828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203924</v>
      </c>
      <c r="K35" s="53">
        <f>SUM(K36:K38)</f>
        <v>188315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203924</v>
      </c>
      <c r="K37" s="7">
        <v>188315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22992126</v>
      </c>
      <c r="K40" s="53">
        <f>K41+K49+K56+K64</f>
        <v>25722347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2555284</v>
      </c>
      <c r="K41" s="53">
        <f>SUM(K42:K48)</f>
        <v>1792580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1876702</v>
      </c>
      <c r="K42" s="7">
        <v>1792580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678582</v>
      </c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11290493</v>
      </c>
      <c r="K49" s="53">
        <f>SUM(K50:K55)</f>
        <v>13665252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10048093</v>
      </c>
      <c r="K51" s="7">
        <v>12474504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1062701</v>
      </c>
      <c r="K52" s="7">
        <v>879651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5074</v>
      </c>
      <c r="K53" s="7">
        <v>5361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114353</v>
      </c>
      <c r="K54" s="7">
        <v>283203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60272</v>
      </c>
      <c r="K55" s="7">
        <v>22533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222538</v>
      </c>
      <c r="K56" s="53">
        <f>SUM(K57:K63)</f>
        <v>214538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222538</v>
      </c>
      <c r="K62" s="7">
        <v>214538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8923811</v>
      </c>
      <c r="K64" s="7">
        <v>10049977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>
        <v>180571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149070679</v>
      </c>
      <c r="K66" s="53">
        <f>K7+K8+K40+K65</f>
        <v>151183381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108323990</v>
      </c>
      <c r="K69" s="54">
        <f>K70+K71+K72+K78+K79+K82+K85</f>
        <v>118429578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39544900</v>
      </c>
      <c r="K70" s="7">
        <v>39544900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404519</v>
      </c>
      <c r="K72" s="53">
        <f>K73+K74-K75+K76+K77</f>
        <v>935399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404519</v>
      </c>
      <c r="K73" s="7">
        <v>935399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54783009</v>
      </c>
      <c r="K78" s="7">
        <v>54783009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2973974</v>
      </c>
      <c r="K79" s="53">
        <f>K80-K81</f>
        <v>13060683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2973974</v>
      </c>
      <c r="K80" s="7">
        <v>13060683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10617588</v>
      </c>
      <c r="K82" s="53">
        <f>K83-K84</f>
        <v>10105587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10617588</v>
      </c>
      <c r="K83" s="7">
        <v>10105587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14733692</v>
      </c>
      <c r="K86" s="53">
        <f>SUM(K87:K89)</f>
        <v>14733692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707521</v>
      </c>
      <c r="K87" s="7">
        <v>707521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14026171</v>
      </c>
      <c r="K89" s="7">
        <v>14026171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8180371</v>
      </c>
      <c r="K90" s="53">
        <f>SUM(K91:K99)</f>
        <v>4300000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3000000</v>
      </c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3680371</v>
      </c>
      <c r="K93" s="7">
        <v>2800000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1500000</v>
      </c>
      <c r="K97" s="7">
        <v>1500000</v>
      </c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15885354</v>
      </c>
      <c r="K100" s="53">
        <f>SUM(K101:K112)</f>
        <v>13720033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1015110</v>
      </c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1926795</v>
      </c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2528503</v>
      </c>
      <c r="K104" s="7">
        <v>2025716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6262781</v>
      </c>
      <c r="K105" s="7">
        <v>8540839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1378287</v>
      </c>
      <c r="K107" s="7">
        <v>46617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1606582</v>
      </c>
      <c r="K108" s="7">
        <v>1482392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1167296</v>
      </c>
      <c r="K109" s="7">
        <v>1618069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/>
      <c r="K112" s="7">
        <v>6400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1947272</v>
      </c>
      <c r="K113" s="7">
        <v>78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149070679</v>
      </c>
      <c r="K114" s="53">
        <f>K69+K86+K90+K100+K113</f>
        <v>151183381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309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 verticalCentered="1"/>
  <pageMargins left="0.3937007874015748" right="0.3937007874015748" top="0.3937007874015748" bottom="0.3937007874015748" header="0" footer="0"/>
  <pageSetup horizontalDpi="600" verticalDpi="600" orientation="landscape" paperSize="9" scale="14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4" zoomScaleSheetLayoutView="134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329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47002173</v>
      </c>
      <c r="K7" s="54">
        <f>SUM(K8:K9)</f>
        <v>21293701</v>
      </c>
      <c r="L7" s="54">
        <f>SUM(L8:L9)</f>
        <v>56932806</v>
      </c>
      <c r="M7" s="54">
        <f>SUM(M8:M9)</f>
        <v>23586340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46373789</v>
      </c>
      <c r="K8" s="7">
        <v>20768747</v>
      </c>
      <c r="L8" s="7">
        <v>56629826</v>
      </c>
      <c r="M8" s="7">
        <v>23520138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628384</v>
      </c>
      <c r="K9" s="7">
        <v>524954</v>
      </c>
      <c r="L9" s="7">
        <v>302980</v>
      </c>
      <c r="M9" s="7">
        <v>66202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44622326</v>
      </c>
      <c r="K10" s="53">
        <f>K11+K12+K16+K20+K21+K22+K25+K26</f>
        <v>18258357</v>
      </c>
      <c r="L10" s="53">
        <f>L11+L12+L16+L20+L21+L22+L25+L26</f>
        <v>56485761</v>
      </c>
      <c r="M10" s="53">
        <f>M11+M12+M16+M20+M21+M22+M25+M26</f>
        <v>25490001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895609</v>
      </c>
      <c r="K11" s="7"/>
      <c r="L11" s="7">
        <v>678582</v>
      </c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19336311</v>
      </c>
      <c r="K12" s="53">
        <f>SUM(K13:K15)</f>
        <v>10216334</v>
      </c>
      <c r="L12" s="53">
        <f>SUM(L13:L15)</f>
        <v>32010607</v>
      </c>
      <c r="M12" s="53">
        <f>SUM(M13:M15)</f>
        <v>17819827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9988309</v>
      </c>
      <c r="K13" s="7">
        <v>5573519</v>
      </c>
      <c r="L13" s="7">
        <v>16628051</v>
      </c>
      <c r="M13" s="7">
        <v>7155313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134642</v>
      </c>
      <c r="K14" s="7">
        <v>134642</v>
      </c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9213360</v>
      </c>
      <c r="K15" s="7">
        <v>4508173</v>
      </c>
      <c r="L15" s="7">
        <v>15382556</v>
      </c>
      <c r="M15" s="7">
        <v>10664514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18429713</v>
      </c>
      <c r="K16" s="53">
        <f>SUM(K17:K19)</f>
        <v>6539755</v>
      </c>
      <c r="L16" s="53">
        <f>SUM(L17:L19)</f>
        <v>18360057</v>
      </c>
      <c r="M16" s="53">
        <f>SUM(M17:M19)</f>
        <v>6391156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11823844</v>
      </c>
      <c r="K17" s="7">
        <v>4171971</v>
      </c>
      <c r="L17" s="7">
        <v>11890940</v>
      </c>
      <c r="M17" s="7">
        <v>4128748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3918291</v>
      </c>
      <c r="K18" s="7">
        <v>1414545</v>
      </c>
      <c r="L18" s="7">
        <v>3796938</v>
      </c>
      <c r="M18" s="7">
        <v>1332595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2687578</v>
      </c>
      <c r="K19" s="7">
        <v>953239</v>
      </c>
      <c r="L19" s="7">
        <v>2672179</v>
      </c>
      <c r="M19" s="7">
        <v>929813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1292433</v>
      </c>
      <c r="K20" s="7">
        <v>426166</v>
      </c>
      <c r="L20" s="7">
        <v>1147793</v>
      </c>
      <c r="M20" s="7">
        <v>388007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4556473</v>
      </c>
      <c r="K21" s="7">
        <v>1063398</v>
      </c>
      <c r="L21" s="7">
        <v>4172624</v>
      </c>
      <c r="M21" s="7">
        <v>869899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111787</v>
      </c>
      <c r="K26" s="7">
        <v>12704</v>
      </c>
      <c r="L26" s="7">
        <v>116098</v>
      </c>
      <c r="M26" s="7">
        <v>21112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SUM(J28,J29,J30,J31,J32)</f>
        <v>9675412</v>
      </c>
      <c r="K27" s="53">
        <v>1079</v>
      </c>
      <c r="L27" s="53">
        <f>SUM(L28,L29,L30,L31,L32)</f>
        <v>10073670</v>
      </c>
      <c r="M27" s="53">
        <f>SUM(M28,M29,M30,M31,M32)</f>
        <v>16496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2325</v>
      </c>
      <c r="K29" s="7">
        <v>1080</v>
      </c>
      <c r="L29" s="7">
        <v>18552</v>
      </c>
      <c r="M29" s="7">
        <v>16496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9673087</v>
      </c>
      <c r="K30" s="7"/>
      <c r="L30" s="7">
        <v>10055118</v>
      </c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784380</v>
      </c>
      <c r="K33" s="53">
        <f>SUM(K34:K37)</f>
        <v>506122</v>
      </c>
      <c r="L33" s="53">
        <f>SUM(L34:L37)</f>
        <v>415128</v>
      </c>
      <c r="M33" s="53">
        <f>SUM(M34:M37)</f>
        <v>259889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784380</v>
      </c>
      <c r="K35" s="7">
        <v>506122</v>
      </c>
      <c r="L35" s="7">
        <v>415128</v>
      </c>
      <c r="M35" s="7">
        <v>259889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56677585</v>
      </c>
      <c r="K42" s="53">
        <f>K7+K27+K38+K40</f>
        <v>21294780</v>
      </c>
      <c r="L42" s="53">
        <f>L7+L27+L38+L40</f>
        <v>67006476</v>
      </c>
      <c r="M42" s="53">
        <f>M7+M27+M38+M40</f>
        <v>23602836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45406706</v>
      </c>
      <c r="K43" s="53">
        <f>K10+K33+K39+K41</f>
        <v>18764479</v>
      </c>
      <c r="L43" s="53">
        <f>L10+L33+L39+L41</f>
        <v>56900889</v>
      </c>
      <c r="M43" s="53">
        <f>M10+M33+M39+M41</f>
        <v>25749890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11270879</v>
      </c>
      <c r="K44" s="53">
        <f>K42-K43</f>
        <v>2530301</v>
      </c>
      <c r="L44" s="53">
        <f>L42-L43</f>
        <v>10105587</v>
      </c>
      <c r="M44" s="53">
        <f>M42-M43</f>
        <v>-2147054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11270879</v>
      </c>
      <c r="K45" s="53">
        <f>IF(K42&gt;K43,K42-K43,0)</f>
        <v>2530301</v>
      </c>
      <c r="L45" s="53">
        <f>IF(L42&gt;L43,L42-L43,0)</f>
        <v>10105587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/>
      <c r="K46" s="53"/>
      <c r="L46" s="53"/>
      <c r="M46" s="53"/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11270879</v>
      </c>
      <c r="K48" s="53">
        <f>K44-K47</f>
        <v>2530301</v>
      </c>
      <c r="L48" s="53">
        <f>L44-L47</f>
        <v>10105587</v>
      </c>
      <c r="M48" s="53">
        <f>M44-M47</f>
        <v>-2147054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11270879</v>
      </c>
      <c r="K49" s="53">
        <f>IF(K48&gt;0,K48,0)</f>
        <v>2530301</v>
      </c>
      <c r="L49" s="53">
        <f>IF(L48&gt;0,L48,0)</f>
        <v>10105587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/>
      <c r="K50" s="61"/>
      <c r="L50" s="61"/>
      <c r="M50" s="61"/>
    </row>
    <row r="51" spans="1:13" ht="12.75" customHeight="1">
      <c r="A51" s="195" t="s">
        <v>311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11270879</v>
      </c>
      <c r="K56" s="6">
        <v>2530301</v>
      </c>
      <c r="L56" s="6">
        <v>10105587</v>
      </c>
      <c r="M56" s="6">
        <v>-2147054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11270879</v>
      </c>
      <c r="K67" s="61">
        <f>K56+K66</f>
        <v>2530301</v>
      </c>
      <c r="L67" s="61">
        <f>L56+L66</f>
        <v>10105587</v>
      </c>
      <c r="M67" s="61">
        <f>M56+M66</f>
        <v>-2147054</v>
      </c>
    </row>
    <row r="68" spans="1:13" ht="12.75" customHeight="1">
      <c r="A68" s="239" t="s">
        <v>312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 horizontalCentered="1"/>
  <pageMargins left="0.35433070866141736" right="0.35433070866141736" top="0.3937007874015748" bottom="0.3937007874015748" header="0" footer="0"/>
  <pageSetup horizontalDpi="600" verticalDpi="600" orientation="landscape" paperSize="9" scale="11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/>
      <c r="K49" s="7"/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52" zoomScaleSheetLayoutView="152" zoomScalePageLayoutView="0" workbookViewId="0" topLeftCell="A1">
      <selection activeCell="K54" sqref="K54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8" width="3.28125" style="52" hidden="1" customWidth="1"/>
    <col min="9" max="10" width="9.14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330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45170445</v>
      </c>
      <c r="K7" s="7">
        <v>60985770</v>
      </c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7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48810</v>
      </c>
      <c r="K9" s="7">
        <v>41593</v>
      </c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605303</v>
      </c>
      <c r="K11" s="7">
        <v>462662</v>
      </c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53">
        <f>SUM(J7:J11)</f>
        <v>45824558</v>
      </c>
      <c r="K12" s="53">
        <f>SUM(K7:K11)</f>
        <v>61490025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7">
        <v>20609538</v>
      </c>
      <c r="K13" s="7">
        <v>36694304</v>
      </c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7">
        <v>22115449</v>
      </c>
      <c r="K14" s="7">
        <v>21425146</v>
      </c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463068</v>
      </c>
      <c r="K15" s="7">
        <v>531709</v>
      </c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773044</v>
      </c>
      <c r="K16" s="7">
        <v>202984</v>
      </c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3124451</v>
      </c>
      <c r="K17" s="7">
        <v>1168399</v>
      </c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7">
        <v>511924</v>
      </c>
      <c r="K18" s="7">
        <v>247954</v>
      </c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47597474</v>
      </c>
      <c r="K19" s="53">
        <f>SUM(K13:K18)</f>
        <v>60270496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1219529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1772916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481900</v>
      </c>
      <c r="K23" s="7">
        <v>40145</v>
      </c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1961</v>
      </c>
      <c r="K25" s="7">
        <v>649</v>
      </c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5873088</v>
      </c>
      <c r="K26" s="7">
        <v>8155119</v>
      </c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6356949</v>
      </c>
      <c r="K28" s="53">
        <f>SUM(K23:K27)</f>
        <v>8195913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1215157</v>
      </c>
      <c r="K29" s="7">
        <v>354087</v>
      </c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1215157</v>
      </c>
      <c r="K32" s="53">
        <f>SUM(K29:K31)</f>
        <v>354087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5141792</v>
      </c>
      <c r="K33" s="53">
        <f>IF(K28&gt;K32,K28-K32,0)</f>
        <v>7841826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44393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>
        <v>487616</v>
      </c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487616</v>
      </c>
      <c r="K39" s="53">
        <f>SUM(K36:K38)</f>
        <v>44393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2400000</v>
      </c>
      <c r="K40" s="7">
        <v>6715110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7">
        <v>372090</v>
      </c>
      <c r="K42" s="7">
        <v>1264472</v>
      </c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7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7">
        <v>232300</v>
      </c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3004390</v>
      </c>
      <c r="K45" s="53">
        <f>SUM(K40:K44)</f>
        <v>7979582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2516774</v>
      </c>
      <c r="K47" s="53">
        <f>IF(K45&gt;K39,K45-K39,0)</f>
        <v>7935189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852102</v>
      </c>
      <c r="K48" s="53">
        <f>IF(K20-K21+K33-K34+K46-K47&gt;0,K20-K21+K33-K34+K46-K47,0)</f>
        <v>1126166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64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7518237</v>
      </c>
      <c r="K50" s="7">
        <v>8923811</v>
      </c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852102</v>
      </c>
      <c r="K51" s="7">
        <v>1126166</v>
      </c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v>8370339</v>
      </c>
      <c r="K53" s="61">
        <v>10049977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8" zoomScaleSheetLayoutView="148" zoomScalePageLayoutView="0" workbookViewId="0" topLeftCell="A1">
      <selection activeCell="J10" sqref="J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127" t="s">
        <v>341</v>
      </c>
      <c r="F2" s="43" t="s">
        <v>250</v>
      </c>
      <c r="G2" s="269" t="s">
        <v>343</v>
      </c>
      <c r="H2" s="270"/>
      <c r="I2" s="74"/>
      <c r="J2" s="74"/>
      <c r="K2" s="74"/>
      <c r="L2" s="77"/>
    </row>
    <row r="3" spans="1:11" ht="21.75">
      <c r="A3" s="271"/>
      <c r="B3" s="271"/>
      <c r="C3" s="271"/>
      <c r="D3" s="271"/>
      <c r="E3" s="271"/>
      <c r="F3" s="271"/>
      <c r="G3" s="271"/>
      <c r="H3" s="271"/>
      <c r="I3" s="80" t="s">
        <v>304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39544900</v>
      </c>
      <c r="K5" s="45">
        <v>39544900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404519</v>
      </c>
      <c r="K7" s="46">
        <v>935399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2973974</v>
      </c>
      <c r="K8" s="46">
        <v>13060683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10617588</v>
      </c>
      <c r="K9" s="46">
        <v>10105587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334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>
        <v>54783009</v>
      </c>
      <c r="K13" s="46">
        <v>54783009</v>
      </c>
    </row>
    <row r="14" spans="1:11" ht="12.75">
      <c r="A14" s="275" t="s">
        <v>293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108323990</v>
      </c>
      <c r="K14" s="78">
        <f>SUM(K5:K13)</f>
        <v>118429578</v>
      </c>
    </row>
    <row r="15" spans="1:11" ht="12.75">
      <c r="A15" s="273" t="s">
        <v>294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295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296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297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298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299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300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SP</cp:lastModifiedBy>
  <cp:lastPrinted>2017-10-24T10:53:09Z</cp:lastPrinted>
  <dcterms:created xsi:type="dcterms:W3CDTF">2008-10-17T11:51:54Z</dcterms:created>
  <dcterms:modified xsi:type="dcterms:W3CDTF">2017-10-24T12:07:12Z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