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<sst xmlns="http://schemas.openxmlformats.org/spreadsheetml/2006/main" count="398" uniqueCount="344">
  <si>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</si>
  <si>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</si>
  <si>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</si>
  <si>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</si>
  <si>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</si>
  <si>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</si>
  <si>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</si>
  <si>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</si>
  <si>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</si>
  <si>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</si>
  <si>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</si>
  <si>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</si>
  <si>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</si>
  <si>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</si>
  <si>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</si>
  <si>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</si>
  <si>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</si>
  <si>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</si>
  <si>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</si>
  <si>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</si>
  <si>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</si>
  <si>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</si>
  <si>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</si>
  <si>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</si>
  <si>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</si>
  <si>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</si>
  <si>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</si>
  <si>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</si>
  <si>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</si>
  <si>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</si>
  <si>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</si>
  <si>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</si>
  <si>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</si>
  <si>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</si>
  <si>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</si>
  <si>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</si>
  <si>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</si>
  <si>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</si>
  <si>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</si>
  <si>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</si>
  <si>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</si>
  <si>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</si>
  <si>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</si>
  <si>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</si>
  <si>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</si>
  <si>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</si>
  <si>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</si>
  <si>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</si>
  <si>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</si>
  <si>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</si>
  <si>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</si>
  <si>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</si>
  <si>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</si>
  <si>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</si>
  <si>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</si>
  <si>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</si>
  <si>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</si>
  <si>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</si>
  <si>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</si>
  <si>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</si>
  <si>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</si>
  <si>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</si>
  <si>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</si>
  <si>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</si>
  <si>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</si>
  <si>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</si>
  <si>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</si>
  <si>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</si>
  <si>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</si>
  <si>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</si>
  <si>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</si>
  <si>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</si>
  <si>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</si>
  <si>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</si>
  <si>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</si>
  <si>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</si>
  <si>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</si>
  <si>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</si>
  <si>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</si>
  <si>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</si>
  <si>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</si>
  <si>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</si>
  <si>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</si>
  <si>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</si>
  <si>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</si>
  <si>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</si>
  <si>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</si>
  <si>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</si>
  <si>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</si>
  <si>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</si>
  <si>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</si>
  <si>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</si>
  <si>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</si>
  <si>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</si>
  <si>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</si>
  <si>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</si>
  <si>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</si>
  <si>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</si>
  <si>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</si>
  <si>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</si>
  <si>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</si>
  <si>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</si>
  <si>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</si>
  <si>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</si>
  <si>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</si>
  <si>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</si>
  <si>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</si>
  <si>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</si>
  <si>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</si>
  <si>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</si>
  <si>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</si>
  <si>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</si>
  <si>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</si>
  <si>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</si>
  <si>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</si>
  <si>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</si>
  <si>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</si>
  <si>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</si>
  <si>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</si>
  <si>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</si>
  <si>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</si>
  <si>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</si>
  <si>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</si>
  <si>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</si>
  <si>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</si>
  <si>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</si>
  <si>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</si>
  <si>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</si>
  <si>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</si>
  <si>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</si>
  <si>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</si>
  <si>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</si>
  <si>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</si>
  <si>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</si>
  <si>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</si>
  <si>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</si>
  <si>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</si>
  <si>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</si>
  <si>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</si>
  <si>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</si>
  <si>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</si>
  <si>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</si>
  <si>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</si>
  <si>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</si>
  <si>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</si>
  <si>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</si>
  <si>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</si>
  <si>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</si>
  <si>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</si>
  <si>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</si>
  <si>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</si>
  <si>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</si>
  <si>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</si>
  <si>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</si>
  <si>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</si>
  <si>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</si>
  <si>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</si>
  <si>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</si>
  <si>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</si>
  <si>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</si>
  <si>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</si>
  <si>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</si>
  <si>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</si>
  <si>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</si>
  <si>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</si>
  <si>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</si>
  <si>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</si>
  <si>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</si>
  <si>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</si>
  <si>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</si>
  <si>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</si>
  <si>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</si>
  <si>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</si>
  <si>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</si>
  <si>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</si>
  <si>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</si>
  <si>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</si>
  <si>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</si>
  <si>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</si>
  <si>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</si>
  <si>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</si>
  <si>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</si>
  <si>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</si>
  <si>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</si>
  <si>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</si>
  <si>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</si>
  <si>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</si>
  <si>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</si>
  <si>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</si>
  <si>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</si>
  <si>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</si>
  <si>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</si>
  <si>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</si>
  <si>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</si>
  <si>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</si>
  <si>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</si>
  <si>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</si>
  <si>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</si>
  <si>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</si>
  <si>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</si>
  <si>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</si>
  <si>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</si>
  <si>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</si>
  <si>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</si>
  <si>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</si>
  <si>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</si>
  <si>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</si>
  <si>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</si>
  <si>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</si>
  <si>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</si>
  <si>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</si>
  <si>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</si>
  <si>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</si>
  <si>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</si>
  <si>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</si>
  <si>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</si>
  <si>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</si>
  <si>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</si>
  <si>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</si>
  <si>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</si>
  <si>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</si>
  <si>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</si>
  <si>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</si>
  <si>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</si>
  <si>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</si>
  <si>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</si>
  <si>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</si>
  <si>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</si>
  <si>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</si>
  <si>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</si>
  <si>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</si>
  <si>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</si>
  <si>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</si>
  <si>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</si>
  <si>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</si>
  <si>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</si>
  <si>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</si>
  <si>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</si>
  <si>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</si>
  <si>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</si>
  <si>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</si>
  <si>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</si>
  <si>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</si>
  <si>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</si>
  <si>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</si>
  <si>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</si>
  <si>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</si>
  <si>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</si>
  <si>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</si>
  <si>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</si>
  <si>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</si>
  <si>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</si>
  <si>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</si>
  <si>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</si>
  <si>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</si>
  <si>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</si>
  <si>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</si>
  <si>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</si>
  <si>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</si>
  <si>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</si>
  <si>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</si>
  <si>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</si>
  <si>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</si>
  <si>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</si>
  <si>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</si>
  <si>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</si>
  <si>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</si>
  <si>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</si>
  <si>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</si>
  <si>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</si>
  <si>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</si>
  <si>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</si>
  <si>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</si>
  <si>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</si>
  <si>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</si>
  <si>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</si>
  <si>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</si>
  <si>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</si>
  <si>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</si>
  <si>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</si>
  <si>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</si>
  <si>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</si>
  <si>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</si>
  <si>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</si>
  <si>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</si>
  <si>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</si>
  <si>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</si>
  <si>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</si>
  <si>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</si>
  <si>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</si>
  <si>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</si>
  <si>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</si>
  <si>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</si>
  <si>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</si>
  <si>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</si>
  <si>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</si>
  <si>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</si>
  <si>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</si>
  <si>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</si>
  <si>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</si>
  <si>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</si>
  <si>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</si>
  <si>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</si>
  <si>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</si>
  <si>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</si>
  <si>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</si>
  <si>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</si>
  <si>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</si>
  <si>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</si>
  <si>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</si>
  <si>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</si>
  <si>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</si>
  <si>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</si>
  <si>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</si>
  <si>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</si>
  <si>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</si>
  <si>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</si>
  <si>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</si>
  <si>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</si>
  <si>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</si>
  <si>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</si>
  <si>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</si>
  <si>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</si>
  <si>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</si>
  <si>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31.03.2012.</t>
  </si>
  <si>
    <t>03275329</t>
  </si>
  <si>
    <t>080031193</t>
  </si>
  <si>
    <t>55860335630</t>
  </si>
  <si>
    <t>VODOPRIVREDA ZAGREB D.D.</t>
  </si>
  <si>
    <t>ZAGREB</t>
  </si>
  <si>
    <t>PETROVARADINSKA 110</t>
  </si>
  <si>
    <t>vodoprivreda 07@vzg.hr</t>
  </si>
  <si>
    <t>GRAD ZAGREB</t>
  </si>
  <si>
    <t>NE</t>
  </si>
  <si>
    <t>4291</t>
  </si>
  <si>
    <t>KLARIĆ MARIO</t>
  </si>
  <si>
    <t>stanje na dan 31.03.2012.</t>
  </si>
  <si>
    <t>Obveznik: VODOPRIVREDA ZAGREB D.D.</t>
  </si>
  <si>
    <t>u razdoblju 01.01.2012. do 31.03.2012.</t>
  </si>
  <si>
    <t>SAŠA MOLAN</t>
  </si>
  <si>
    <t>015631287</t>
  </si>
  <si>
    <t>015631350</t>
  </si>
  <si>
    <t>vodoprivreda03@vzg.hr</t>
  </si>
  <si>
    <t>www.vzg.hr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</si>
</sst>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0" xfId="52" applyFont="1" applyBorder="1" applyAlignment="1" applyProtection="1">
      <alignment wrapText="1"/>
      <protection hidden="1"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3@vzg.hr" TargetMode="External" /><Relationship Id="rId2" Type="http://schemas.openxmlformats.org/officeDocument/2006/relationships/hyperlink" Target="http://www.vz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C21" sqref="C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3" t="s">
        <v>248</v>
      </c>
      <c r="B1" s="134"/>
      <c r="C1" s="13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325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326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327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328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70">
        <v>10000</v>
      </c>
      <c r="D14" s="171"/>
      <c r="E14" s="16"/>
      <c r="F14" s="164" t="s">
        <v>329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330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72" t="s">
        <v>331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5" t="s">
        <v>343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133</v>
      </c>
      <c r="D22" s="164" t="s">
        <v>329</v>
      </c>
      <c r="E22" s="165"/>
      <c r="F22" s="166"/>
      <c r="G22" s="160"/>
      <c r="H22" s="16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21</v>
      </c>
      <c r="D24" s="164" t="s">
        <v>332</v>
      </c>
      <c r="E24" s="165"/>
      <c r="F24" s="165"/>
      <c r="G24" s="166"/>
      <c r="H24" s="51" t="s">
        <v>261</v>
      </c>
      <c r="I24" s="122">
        <v>339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333</v>
      </c>
      <c r="D26" s="25"/>
      <c r="E26" s="33"/>
      <c r="F26" s="24"/>
      <c r="G26" s="143" t="s">
        <v>263</v>
      </c>
      <c r="H26" s="161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4" t="s">
        <v>264</v>
      </c>
      <c r="B28" s="145"/>
      <c r="C28" s="146"/>
      <c r="D28" s="146"/>
      <c r="E28" s="147" t="s">
        <v>265</v>
      </c>
      <c r="F28" s="148"/>
      <c r="G28" s="148"/>
      <c r="H28" s="140" t="s">
        <v>266</v>
      </c>
      <c r="I28" s="14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6"/>
      <c r="B30" s="177"/>
      <c r="C30" s="177"/>
      <c r="D30" s="178"/>
      <c r="E30" s="176"/>
      <c r="F30" s="177"/>
      <c r="G30" s="177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2"/>
      <c r="E31" s="142"/>
      <c r="F31" s="142"/>
      <c r="G31" s="132"/>
      <c r="H31" s="16"/>
      <c r="I31" s="101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52"/>
      <c r="I36" s="153"/>
      <c r="J36" s="10"/>
      <c r="K36" s="10"/>
      <c r="L36" s="10"/>
    </row>
    <row r="37" spans="1:12" ht="12.75">
      <c r="A37" s="103"/>
      <c r="B37" s="30"/>
      <c r="C37" s="135"/>
      <c r="D37" s="136"/>
      <c r="E37" s="16"/>
      <c r="F37" s="135"/>
      <c r="G37" s="136"/>
      <c r="H37" s="16"/>
      <c r="I37" s="95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79"/>
      <c r="C44" s="152"/>
      <c r="D44" s="153"/>
      <c r="E44" s="26"/>
      <c r="F44" s="164"/>
      <c r="G44" s="177"/>
      <c r="H44" s="177"/>
      <c r="I44" s="178"/>
      <c r="J44" s="10"/>
      <c r="K44" s="10"/>
      <c r="L44" s="10"/>
    </row>
    <row r="45" spans="1:12" ht="12.75">
      <c r="A45" s="103"/>
      <c r="B45" s="30"/>
      <c r="C45" s="135"/>
      <c r="D45" s="136"/>
      <c r="E45" s="16"/>
      <c r="F45" s="135"/>
      <c r="G45" s="137"/>
      <c r="H45" s="35"/>
      <c r="I45" s="107"/>
      <c r="J45" s="10"/>
      <c r="K45" s="10"/>
      <c r="L45" s="10"/>
    </row>
    <row r="46" spans="1:12" ht="12.75">
      <c r="A46" s="149" t="s">
        <v>268</v>
      </c>
      <c r="B46" s="179"/>
      <c r="C46" s="164" t="s">
        <v>339</v>
      </c>
      <c r="D46" s="138"/>
      <c r="E46" s="138"/>
      <c r="F46" s="138"/>
      <c r="G46" s="138"/>
      <c r="H46" s="138"/>
      <c r="I46" s="13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79"/>
      <c r="C48" s="180" t="s">
        <v>340</v>
      </c>
      <c r="D48" s="181"/>
      <c r="E48" s="182"/>
      <c r="F48" s="16"/>
      <c r="G48" s="51" t="s">
        <v>271</v>
      </c>
      <c r="H48" s="180" t="s">
        <v>341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79"/>
      <c r="C50" s="185" t="s">
        <v>342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80" t="s">
        <v>335</v>
      </c>
      <c r="D52" s="181"/>
      <c r="E52" s="181"/>
      <c r="F52" s="181"/>
      <c r="G52" s="181"/>
      <c r="H52" s="181"/>
      <c r="I52" s="169"/>
      <c r="J52" s="10"/>
      <c r="K52" s="10"/>
      <c r="L52" s="10"/>
    </row>
    <row r="53" spans="1:12" ht="12.75">
      <c r="A53" s="108"/>
      <c r="B53" s="20"/>
      <c r="C53" s="128" t="s">
        <v>273</v>
      </c>
      <c r="D53" s="128"/>
      <c r="E53" s="128"/>
      <c r="F53" s="128"/>
      <c r="G53" s="128"/>
      <c r="H53" s="12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9" t="s">
        <v>277</v>
      </c>
      <c r="H62" s="130"/>
      <c r="I62" s="13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vodoprivreda03@vzg.hr"/>
    <hyperlink ref="C20" r:id="rId2" display="www.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M79" sqref="M79"/>
    </sheetView>
  </sheetViews>
  <sheetFormatPr defaultColWidth="9.140625" defaultRowHeight="12.75"/>
  <cols>
    <col min="1" max="7" width="9.140625" style="52" customWidth="1"/>
    <col min="8" max="8" width="3.7109375" style="52" customWidth="1"/>
    <col min="9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337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319</v>
      </c>
      <c r="K4" s="60" t="s">
        <v>320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3"/>
      <c r="I7" s="3">
        <v>1</v>
      </c>
      <c r="J7" s="6"/>
      <c r="K7" s="6"/>
    </row>
    <row r="8" spans="1:11" ht="12.75">
      <c r="A8" s="191" t="s">
        <v>13</v>
      </c>
      <c r="B8" s="192"/>
      <c r="C8" s="192"/>
      <c r="D8" s="192"/>
      <c r="E8" s="192"/>
      <c r="F8" s="192"/>
      <c r="G8" s="192"/>
      <c r="H8" s="193"/>
      <c r="I8" s="1">
        <v>2</v>
      </c>
      <c r="J8" s="53">
        <f>J9+J16+J26+J35+J39</f>
        <v>130900573</v>
      </c>
      <c r="K8" s="53">
        <f>K9+K16+K26+K35+K39</f>
        <v>130336347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39557</v>
      </c>
      <c r="K9" s="53">
        <f>SUM(K10:K15)</f>
        <v>28400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39557</v>
      </c>
      <c r="K11" s="7">
        <v>28400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124277695</v>
      </c>
      <c r="K16" s="53">
        <f>SUM(K17:K25)</f>
        <v>123724626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114082165</v>
      </c>
      <c r="K17" s="7">
        <v>114082165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7426960</v>
      </c>
      <c r="K18" s="7">
        <v>7198004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187216</v>
      </c>
      <c r="K19" s="7">
        <v>168581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2567270</v>
      </c>
      <c r="K20" s="7">
        <v>2121862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14084</v>
      </c>
      <c r="K22" s="7">
        <v>83759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>
        <v>70255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6421181</v>
      </c>
      <c r="K26" s="53">
        <f>SUM(K27:K34)</f>
        <v>6421181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5276029</v>
      </c>
      <c r="K27" s="7">
        <v>5276029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1145152</v>
      </c>
      <c r="K31" s="7">
        <v>1145152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162140</v>
      </c>
      <c r="K35" s="53">
        <f>SUM(K36:K38)</f>
        <v>162140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162140</v>
      </c>
      <c r="K37" s="7">
        <v>162140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191" t="s">
        <v>240</v>
      </c>
      <c r="B40" s="192"/>
      <c r="C40" s="192"/>
      <c r="D40" s="192"/>
      <c r="E40" s="192"/>
      <c r="F40" s="192"/>
      <c r="G40" s="192"/>
      <c r="H40" s="193"/>
      <c r="I40" s="1">
        <v>34</v>
      </c>
      <c r="J40" s="53">
        <f>J41+J49+J56+J64</f>
        <v>27660969</v>
      </c>
      <c r="K40" s="53">
        <f>K41+K49+K56+K64</f>
        <v>19095318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1167185</v>
      </c>
      <c r="K41" s="53">
        <f>SUM(K42:K48)</f>
        <v>1635643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1167185</v>
      </c>
      <c r="K42" s="7">
        <v>1574535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>
        <v>61108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14376439</v>
      </c>
      <c r="K49" s="53">
        <f>SUM(K50:K55)</f>
        <v>8268768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6531797</v>
      </c>
      <c r="K50" s="7">
        <v>5971735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7486333</v>
      </c>
      <c r="K51" s="7">
        <v>1743911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16535</v>
      </c>
      <c r="K53" s="7">
        <v>14717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289016</v>
      </c>
      <c r="K54" s="7">
        <v>501203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52758</v>
      </c>
      <c r="K55" s="7">
        <v>37202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605150</v>
      </c>
      <c r="K56" s="53">
        <f>SUM(K57:K63)</f>
        <v>140000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605150</v>
      </c>
      <c r="K62" s="7">
        <v>140000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11512195</v>
      </c>
      <c r="K64" s="7">
        <v>9050907</v>
      </c>
    </row>
    <row r="65" spans="1:11" ht="12.75">
      <c r="A65" s="191" t="s">
        <v>56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>
        <v>23115</v>
      </c>
      <c r="K65" s="7"/>
    </row>
    <row r="66" spans="1:11" ht="12.75">
      <c r="A66" s="191" t="s">
        <v>241</v>
      </c>
      <c r="B66" s="192"/>
      <c r="C66" s="192"/>
      <c r="D66" s="192"/>
      <c r="E66" s="192"/>
      <c r="F66" s="192"/>
      <c r="G66" s="192"/>
      <c r="H66" s="193"/>
      <c r="I66" s="1">
        <v>60</v>
      </c>
      <c r="J66" s="53">
        <f>J7+J8+J40+J65</f>
        <v>158584657</v>
      </c>
      <c r="K66" s="53">
        <f>K7+K8+K40+K65</f>
        <v>149431665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204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3"/>
      <c r="I69" s="3">
        <v>62</v>
      </c>
      <c r="J69" s="54">
        <f>J70+J71+J72+J78+J79+J82+J85</f>
        <v>94575903</v>
      </c>
      <c r="K69" s="54">
        <f>K70+K71+K72+K78+K79+K82+K85</f>
        <v>83573290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39544900</v>
      </c>
      <c r="K70" s="7">
        <v>39544900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648421</v>
      </c>
      <c r="K72" s="53">
        <f>K73+K74-K75+K76+K77</f>
        <v>247994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648421</v>
      </c>
      <c r="K73" s="7">
        <v>247994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54783009</v>
      </c>
      <c r="K78" s="7">
        <v>54783009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12319989</v>
      </c>
      <c r="K79" s="53">
        <f>K80-K81</f>
        <v>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12319989</v>
      </c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-12720416</v>
      </c>
      <c r="K82" s="53">
        <f>K83-K84</f>
        <v>-11002613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12720416</v>
      </c>
      <c r="K84" s="7">
        <v>11002613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191" t="s">
        <v>19</v>
      </c>
      <c r="B86" s="192"/>
      <c r="C86" s="192"/>
      <c r="D86" s="192"/>
      <c r="E86" s="192"/>
      <c r="F86" s="192"/>
      <c r="G86" s="192"/>
      <c r="H86" s="193"/>
      <c r="I86" s="1">
        <v>79</v>
      </c>
      <c r="J86" s="53">
        <f>SUM(J87:J89)</f>
        <v>20879023</v>
      </c>
      <c r="K86" s="53">
        <f>SUM(K87:K89)</f>
        <v>20808774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1177754</v>
      </c>
      <c r="K87" s="7">
        <v>1107505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19701269</v>
      </c>
      <c r="K89" s="7">
        <v>19701269</v>
      </c>
    </row>
    <row r="90" spans="1:11" ht="12.75">
      <c r="A90" s="191" t="s">
        <v>20</v>
      </c>
      <c r="B90" s="192"/>
      <c r="C90" s="192"/>
      <c r="D90" s="192"/>
      <c r="E90" s="192"/>
      <c r="F90" s="192"/>
      <c r="G90" s="192"/>
      <c r="H90" s="193"/>
      <c r="I90" s="1">
        <v>83</v>
      </c>
      <c r="J90" s="53">
        <f>SUM(J91:J99)</f>
        <v>1482450</v>
      </c>
      <c r="K90" s="53">
        <f>SUM(K91:K99)</f>
        <v>1482450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214028</v>
      </c>
      <c r="K93" s="7">
        <v>214028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1268422</v>
      </c>
      <c r="K98" s="7">
        <v>1268422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191" t="s">
        <v>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3">
        <f>SUM(J101:J112)</f>
        <v>40885661</v>
      </c>
      <c r="K100" s="53">
        <f>SUM(K101:K112)</f>
        <v>33469404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142996</v>
      </c>
      <c r="K101" s="7">
        <v>140027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19132512</v>
      </c>
      <c r="K102" s="7">
        <v>19110837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366905</v>
      </c>
      <c r="K103" s="7">
        <v>275179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/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15190810</v>
      </c>
      <c r="K105" s="7">
        <v>10101533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1572870</v>
      </c>
      <c r="K108" s="7">
        <v>1740501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3048206</v>
      </c>
      <c r="K109" s="7">
        <v>989507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1431362</v>
      </c>
      <c r="K112" s="7">
        <v>1111820</v>
      </c>
    </row>
    <row r="113" spans="1:11" ht="12.75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>
        <v>761620</v>
      </c>
      <c r="K113" s="7">
        <v>10097747</v>
      </c>
    </row>
    <row r="114" spans="1:11" ht="12.75">
      <c r="A114" s="191" t="s">
        <v>25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3">
        <f>J69+J86+J90+J100+J113</f>
        <v>158584657</v>
      </c>
      <c r="K114" s="53">
        <f>K69+K86+K90+K100+K113</f>
        <v>149431665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194" t="s">
        <v>9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/>
      <c r="K119" s="8"/>
    </row>
    <row r="120" spans="1:11" ht="12.75">
      <c r="A120" s="197" t="s">
        <v>311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SheetLayoutView="10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6" t="s">
        <v>338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2" t="s">
        <v>337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/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3"/>
      <c r="I7" s="3">
        <v>111</v>
      </c>
      <c r="J7" s="54">
        <f>SUM(J8:J9)</f>
        <v>2167609</v>
      </c>
      <c r="K7" s="54">
        <f>SUM(K8:K9)</f>
        <v>2167609</v>
      </c>
      <c r="L7" s="54">
        <f>SUM(L8:L9)</f>
        <v>1034371</v>
      </c>
      <c r="M7" s="54">
        <f>SUM(M8:M9)</f>
        <v>1034371</v>
      </c>
    </row>
    <row r="8" spans="1:13" ht="12.75">
      <c r="A8" s="191" t="s">
        <v>152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2111971</v>
      </c>
      <c r="K8" s="7">
        <v>2111971</v>
      </c>
      <c r="L8" s="7">
        <v>758033</v>
      </c>
      <c r="M8" s="7">
        <v>758033</v>
      </c>
    </row>
    <row r="9" spans="1:13" ht="12.75">
      <c r="A9" s="191" t="s">
        <v>103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55638</v>
      </c>
      <c r="K9" s="7">
        <v>55638</v>
      </c>
      <c r="L9" s="7">
        <v>276338</v>
      </c>
      <c r="M9" s="7">
        <v>276338</v>
      </c>
    </row>
    <row r="10" spans="1:13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3">
        <f>J11+J12+J16+J20+J21+J22+J25+J26</f>
        <v>14753999</v>
      </c>
      <c r="K10" s="53">
        <f>K11+K12+K16+K20+K21+K22+K25+K26</f>
        <v>14753999</v>
      </c>
      <c r="L10" s="53">
        <f>L11+L12+L16+L20+L21+L22+L25+L26</f>
        <v>11736297</v>
      </c>
      <c r="M10" s="53">
        <f>M11+M12+M16+M20+M21+M22+M25+M26</f>
        <v>11736297</v>
      </c>
    </row>
    <row r="11" spans="1:13" ht="12.75">
      <c r="A11" s="191" t="s">
        <v>104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3">
        <f>SUM(J13:J15)</f>
        <v>5399410</v>
      </c>
      <c r="K12" s="53">
        <f>SUM(K13:K15)</f>
        <v>5399410</v>
      </c>
      <c r="L12" s="53">
        <f>SUM(L13:L15)</f>
        <v>2387899</v>
      </c>
      <c r="M12" s="53">
        <f>SUM(M13:M15)</f>
        <v>2387899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3560364</v>
      </c>
      <c r="K13" s="7">
        <v>3560364</v>
      </c>
      <c r="L13" s="7">
        <v>1374158</v>
      </c>
      <c r="M13" s="7">
        <v>1374158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1839046</v>
      </c>
      <c r="K15" s="7">
        <v>1839046</v>
      </c>
      <c r="L15" s="7">
        <v>1013741</v>
      </c>
      <c r="M15" s="7">
        <v>1013741</v>
      </c>
    </row>
    <row r="16" spans="1:13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3">
        <f>SUM(J17:J19)</f>
        <v>7443047</v>
      </c>
      <c r="K16" s="53">
        <f>SUM(K17:K19)</f>
        <v>7443047</v>
      </c>
      <c r="L16" s="53">
        <f>SUM(L17:L19)</f>
        <v>7493585</v>
      </c>
      <c r="M16" s="53">
        <f>SUM(M17:M19)</f>
        <v>7493585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4688938</v>
      </c>
      <c r="K17" s="7">
        <v>4688938</v>
      </c>
      <c r="L17" s="7">
        <v>4734601</v>
      </c>
      <c r="M17" s="7">
        <v>4734601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1661782</v>
      </c>
      <c r="K18" s="7">
        <v>1661782</v>
      </c>
      <c r="L18" s="7">
        <v>1659239</v>
      </c>
      <c r="M18" s="7">
        <v>1659239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1092327</v>
      </c>
      <c r="K19" s="7">
        <v>1092327</v>
      </c>
      <c r="L19" s="7">
        <v>1099745</v>
      </c>
      <c r="M19" s="7">
        <v>1099745</v>
      </c>
    </row>
    <row r="20" spans="1:13" ht="12.75">
      <c r="A20" s="191" t="s">
        <v>105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713252</v>
      </c>
      <c r="K20" s="7">
        <v>713252</v>
      </c>
      <c r="L20" s="7">
        <v>704156</v>
      </c>
      <c r="M20" s="7">
        <v>704156</v>
      </c>
    </row>
    <row r="21" spans="1:13" ht="12.75">
      <c r="A21" s="191" t="s">
        <v>106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1195943</v>
      </c>
      <c r="K21" s="7">
        <v>1195943</v>
      </c>
      <c r="L21" s="7">
        <v>1109813</v>
      </c>
      <c r="M21" s="7">
        <v>1109813</v>
      </c>
    </row>
    <row r="22" spans="1:13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191" t="s">
        <v>107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.75">
      <c r="A26" s="191" t="s">
        <v>50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2347</v>
      </c>
      <c r="K26" s="7">
        <v>2347</v>
      </c>
      <c r="L26" s="7">
        <v>40844</v>
      </c>
      <c r="M26" s="7">
        <v>40844</v>
      </c>
    </row>
    <row r="27" spans="1:13" ht="12.75">
      <c r="A27" s="191" t="s">
        <v>213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3">
        <f>SUM(J28:J32)</f>
        <v>1870</v>
      </c>
      <c r="K27" s="53">
        <f>SUM(K28:K32)</f>
        <v>1870</v>
      </c>
      <c r="L27" s="53">
        <f>SUM(L28:L32)</f>
        <v>5816</v>
      </c>
      <c r="M27" s="53">
        <v>5816</v>
      </c>
    </row>
    <row r="28" spans="1:13" ht="12.75">
      <c r="A28" s="191" t="s">
        <v>227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.75">
      <c r="A29" s="191" t="s">
        <v>155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1870</v>
      </c>
      <c r="K29" s="7">
        <v>1870</v>
      </c>
      <c r="L29" s="7">
        <v>5816</v>
      </c>
      <c r="M29" s="7">
        <v>5816</v>
      </c>
    </row>
    <row r="30" spans="1:13" ht="12.75">
      <c r="A30" s="191" t="s">
        <v>139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.75">
      <c r="A31" s="191" t="s">
        <v>223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140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.75">
      <c r="A33" s="191" t="s">
        <v>214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3">
        <f>SUM(J34:J37)</f>
        <v>337625</v>
      </c>
      <c r="K33" s="53">
        <f>SUM(K34:K37)</f>
        <v>337625</v>
      </c>
      <c r="L33" s="53">
        <f>SUM(L34:L37)</f>
        <v>306503</v>
      </c>
      <c r="M33" s="53">
        <f>SUM(M34:M37)</f>
        <v>306503</v>
      </c>
    </row>
    <row r="34" spans="1:13" ht="12.75">
      <c r="A34" s="191" t="s">
        <v>66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>
        <v>110959</v>
      </c>
      <c r="K34" s="7">
        <v>110959</v>
      </c>
      <c r="L34" s="7">
        <v>87022</v>
      </c>
      <c r="M34" s="7">
        <v>87022</v>
      </c>
    </row>
    <row r="35" spans="1:13" ht="12.75">
      <c r="A35" s="191" t="s">
        <v>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226666</v>
      </c>
      <c r="K35" s="7">
        <v>226666</v>
      </c>
      <c r="L35" s="7">
        <v>219481</v>
      </c>
      <c r="M35" s="7">
        <v>219481</v>
      </c>
    </row>
    <row r="36" spans="1:13" ht="12.75">
      <c r="A36" s="191" t="s">
        <v>224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/>
      <c r="K37" s="7"/>
      <c r="L37" s="7"/>
      <c r="M37" s="7"/>
    </row>
    <row r="38" spans="1:13" ht="12.75">
      <c r="A38" s="191" t="s">
        <v>195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196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225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.75">
      <c r="A41" s="191" t="s">
        <v>226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215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3">
        <f>J7+J27+J38+J40</f>
        <v>2169479</v>
      </c>
      <c r="K42" s="53">
        <f>K7+K27+K38+K40</f>
        <v>2169479</v>
      </c>
      <c r="L42" s="53">
        <f>L7+L27+L38+L40</f>
        <v>1040187</v>
      </c>
      <c r="M42" s="53">
        <f>M7+M27+M38+M40</f>
        <v>1040187</v>
      </c>
    </row>
    <row r="43" spans="1:13" ht="12.75">
      <c r="A43" s="191" t="s">
        <v>216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3">
        <f>J10+J33+J39+J41</f>
        <v>15091624</v>
      </c>
      <c r="K43" s="53">
        <f>K10+K33+K39+K41</f>
        <v>15091624</v>
      </c>
      <c r="L43" s="53">
        <f>L10+L33+L39+L41</f>
        <v>12042800</v>
      </c>
      <c r="M43" s="53">
        <f>M10+M33+M39+M41</f>
        <v>12042800</v>
      </c>
    </row>
    <row r="44" spans="1:13" ht="12.75">
      <c r="A44" s="191" t="s">
        <v>236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3">
        <f>J42-J43</f>
        <v>-12922145</v>
      </c>
      <c r="K44" s="53">
        <f>K42-K43</f>
        <v>-12922145</v>
      </c>
      <c r="L44" s="53">
        <f>L42-L43</f>
        <v>-11002613</v>
      </c>
      <c r="M44" s="53">
        <f>M42-M43</f>
        <v>-11002613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12922145</v>
      </c>
      <c r="K46" s="53">
        <f>IF(K43&gt;K42,K43-K42,0)</f>
        <v>12922145</v>
      </c>
      <c r="L46" s="53">
        <f>IF(L43&gt;L42,L43-L42,0)</f>
        <v>11002613</v>
      </c>
      <c r="M46" s="53">
        <f>IF(M43&gt;M42,M43-M42,0)</f>
        <v>11002613</v>
      </c>
    </row>
    <row r="47" spans="1:13" ht="12.75">
      <c r="A47" s="191" t="s">
        <v>217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237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3">
        <f>J44-J47</f>
        <v>-12922145</v>
      </c>
      <c r="K48" s="53">
        <f>K44-K47</f>
        <v>-12922145</v>
      </c>
      <c r="L48" s="53">
        <f>L44-L47</f>
        <v>-11002613</v>
      </c>
      <c r="M48" s="53">
        <f>M44-M47</f>
        <v>-11002613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12922145</v>
      </c>
      <c r="K50" s="61">
        <f>IF(K48&lt;0,-K48,0)</f>
        <v>12922145</v>
      </c>
      <c r="L50" s="61">
        <f>IF(L48&lt;0,-L48,0)</f>
        <v>11002613</v>
      </c>
      <c r="M50" s="61">
        <f>IF(M48&lt;0,-M48,0)</f>
        <v>11002613</v>
      </c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3"/>
      <c r="I56" s="9">
        <v>157</v>
      </c>
      <c r="J56" s="6">
        <v>-12922145</v>
      </c>
      <c r="K56" s="6">
        <v>-12922145</v>
      </c>
      <c r="L56" s="6">
        <v>-11002613</v>
      </c>
      <c r="M56" s="6">
        <v>-11002613</v>
      </c>
    </row>
    <row r="57" spans="1:13" ht="12.75">
      <c r="A57" s="191" t="s">
        <v>221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1" t="s">
        <v>228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.75">
      <c r="A59" s="191" t="s">
        <v>229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.75">
      <c r="A61" s="191" t="s">
        <v>230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.75">
      <c r="A62" s="191" t="s">
        <v>231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.75">
      <c r="A63" s="191" t="s">
        <v>232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.75">
      <c r="A64" s="191" t="s">
        <v>233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.75">
      <c r="A65" s="191" t="s">
        <v>222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.75">
      <c r="A66" s="191" t="s">
        <v>193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1" t="s">
        <v>194</v>
      </c>
      <c r="B67" s="192"/>
      <c r="C67" s="192"/>
      <c r="D67" s="192"/>
      <c r="E67" s="192"/>
      <c r="F67" s="192"/>
      <c r="G67" s="192"/>
      <c r="H67" s="193"/>
      <c r="I67" s="1">
        <v>168</v>
      </c>
      <c r="J67" s="61">
        <f>J56+J66</f>
        <v>-12922145</v>
      </c>
      <c r="K67" s="61">
        <f>K56+K66</f>
        <v>-12922145</v>
      </c>
      <c r="L67" s="61">
        <f>L56+L66</f>
        <v>-11002613</v>
      </c>
      <c r="M67" s="61">
        <f>M56+M66</f>
        <v>-11002613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3"/>
      <c r="J6" s="253"/>
      <c r="K6" s="25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191" t="s">
        <v>157</v>
      </c>
      <c r="B13" s="192"/>
      <c r="C13" s="192"/>
      <c r="D13" s="192"/>
      <c r="E13" s="192"/>
      <c r="F13" s="192"/>
      <c r="G13" s="192"/>
      <c r="H13" s="192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191" t="s">
        <v>158</v>
      </c>
      <c r="B18" s="192"/>
      <c r="C18" s="192"/>
      <c r="D18" s="192"/>
      <c r="E18" s="192"/>
      <c r="F18" s="192"/>
      <c r="G18" s="192"/>
      <c r="H18" s="192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1" t="s">
        <v>36</v>
      </c>
      <c r="B19" s="192"/>
      <c r="C19" s="192"/>
      <c r="D19" s="192"/>
      <c r="E19" s="192"/>
      <c r="F19" s="192"/>
      <c r="G19" s="192"/>
      <c r="H19" s="19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1" t="s">
        <v>37</v>
      </c>
      <c r="B20" s="192"/>
      <c r="C20" s="192"/>
      <c r="D20" s="192"/>
      <c r="E20" s="192"/>
      <c r="F20" s="192"/>
      <c r="G20" s="192"/>
      <c r="H20" s="19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53"/>
      <c r="J21" s="253"/>
      <c r="K21" s="25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191" t="s">
        <v>168</v>
      </c>
      <c r="B27" s="192"/>
      <c r="C27" s="192"/>
      <c r="D27" s="192"/>
      <c r="E27" s="192"/>
      <c r="F27" s="192"/>
      <c r="G27" s="192"/>
      <c r="H27" s="19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191" t="s">
        <v>5</v>
      </c>
      <c r="B31" s="192"/>
      <c r="C31" s="192"/>
      <c r="D31" s="192"/>
      <c r="E31" s="192"/>
      <c r="F31" s="192"/>
      <c r="G31" s="192"/>
      <c r="H31" s="192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1" t="s">
        <v>38</v>
      </c>
      <c r="B32" s="192"/>
      <c r="C32" s="192"/>
      <c r="D32" s="192"/>
      <c r="E32" s="192"/>
      <c r="F32" s="192"/>
      <c r="G32" s="192"/>
      <c r="H32" s="19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1" t="s">
        <v>39</v>
      </c>
      <c r="B33" s="192"/>
      <c r="C33" s="192"/>
      <c r="D33" s="192"/>
      <c r="E33" s="192"/>
      <c r="F33" s="192"/>
      <c r="G33" s="192"/>
      <c r="H33" s="19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53"/>
      <c r="J34" s="253"/>
      <c r="K34" s="25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191" t="s">
        <v>68</v>
      </c>
      <c r="B38" s="192"/>
      <c r="C38" s="192"/>
      <c r="D38" s="192"/>
      <c r="E38" s="192"/>
      <c r="F38" s="192"/>
      <c r="G38" s="192"/>
      <c r="H38" s="19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2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1" t="s">
        <v>17</v>
      </c>
      <c r="B45" s="192"/>
      <c r="C45" s="192"/>
      <c r="D45" s="192"/>
      <c r="E45" s="192"/>
      <c r="F45" s="192"/>
      <c r="G45" s="192"/>
      <c r="H45" s="19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1" t="s">
        <v>18</v>
      </c>
      <c r="B46" s="192"/>
      <c r="C46" s="192"/>
      <c r="D46" s="192"/>
      <c r="E46" s="192"/>
      <c r="F46" s="192"/>
      <c r="G46" s="192"/>
      <c r="H46" s="19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/>
      <c r="K49" s="7"/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194" t="s">
        <v>177</v>
      </c>
      <c r="B52" s="195"/>
      <c r="C52" s="195"/>
      <c r="D52" s="195"/>
      <c r="E52" s="195"/>
      <c r="F52" s="195"/>
      <c r="G52" s="195"/>
      <c r="H52" s="195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0">
      <selection activeCell="K53" sqref="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338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337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3"/>
      <c r="J6" s="253"/>
      <c r="K6" s="25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11324992</v>
      </c>
      <c r="K7" s="7">
        <v>6894438</v>
      </c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9483</v>
      </c>
      <c r="K9" s="7">
        <v>188313</v>
      </c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3997</v>
      </c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195098</v>
      </c>
      <c r="K11" s="7">
        <v>228560</v>
      </c>
    </row>
    <row r="12" spans="1:11" ht="12.75">
      <c r="A12" s="191" t="s">
        <v>198</v>
      </c>
      <c r="B12" s="192"/>
      <c r="C12" s="192"/>
      <c r="D12" s="192"/>
      <c r="E12" s="192"/>
      <c r="F12" s="192"/>
      <c r="G12" s="192"/>
      <c r="H12" s="192"/>
      <c r="I12" s="1">
        <v>6</v>
      </c>
      <c r="J12" s="64">
        <f>SUM(J7:J11)</f>
        <v>11533570</v>
      </c>
      <c r="K12" s="53">
        <f>SUM(K7:K11)</f>
        <v>7311311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>
        <v>15870730</v>
      </c>
      <c r="K13" s="7">
        <v>9685667</v>
      </c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8471443</v>
      </c>
      <c r="K14" s="7">
        <v>7980874</v>
      </c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279836</v>
      </c>
      <c r="K15" s="7">
        <v>234090</v>
      </c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29300</v>
      </c>
      <c r="K16" s="7">
        <v>425395</v>
      </c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3931937</v>
      </c>
      <c r="K17" s="7">
        <v>1895045</v>
      </c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>
        <v>104267</v>
      </c>
      <c r="K18" s="7">
        <v>146124</v>
      </c>
    </row>
    <row r="19" spans="1:11" ht="12.75">
      <c r="A19" s="191" t="s">
        <v>47</v>
      </c>
      <c r="B19" s="192"/>
      <c r="C19" s="192"/>
      <c r="D19" s="192"/>
      <c r="E19" s="192"/>
      <c r="F19" s="192"/>
      <c r="G19" s="192"/>
      <c r="H19" s="192"/>
      <c r="I19" s="1">
        <v>13</v>
      </c>
      <c r="J19" s="64">
        <f>SUM(J13:J18)</f>
        <v>28687513</v>
      </c>
      <c r="K19" s="53">
        <f>SUM(K13:K18)</f>
        <v>20367195</v>
      </c>
    </row>
    <row r="20" spans="1:11" ht="12.75">
      <c r="A20" s="191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17153943</v>
      </c>
      <c r="K21" s="53">
        <f>IF(K19&gt;K12,K19-K12,0)</f>
        <v>13055884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53"/>
      <c r="J22" s="253"/>
      <c r="K22" s="25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31968</v>
      </c>
      <c r="K25" s="7">
        <v>27865</v>
      </c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>
        <v>9418000</v>
      </c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191" t="s">
        <v>114</v>
      </c>
      <c r="B28" s="192"/>
      <c r="C28" s="192"/>
      <c r="D28" s="192"/>
      <c r="E28" s="192"/>
      <c r="F28" s="192"/>
      <c r="G28" s="192"/>
      <c r="H28" s="192"/>
      <c r="I28" s="1">
        <v>21</v>
      </c>
      <c r="J28" s="64">
        <f>SUM(J23:J27)</f>
        <v>31968</v>
      </c>
      <c r="K28" s="53">
        <f>SUM(K23:K27)</f>
        <v>9445865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37859</v>
      </c>
      <c r="K29" s="7">
        <v>80133</v>
      </c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191" t="s">
        <v>48</v>
      </c>
      <c r="B32" s="192"/>
      <c r="C32" s="192"/>
      <c r="D32" s="192"/>
      <c r="E32" s="192"/>
      <c r="F32" s="192"/>
      <c r="G32" s="192"/>
      <c r="H32" s="192"/>
      <c r="I32" s="1">
        <v>25</v>
      </c>
      <c r="J32" s="64">
        <f>SUM(J29:J31)</f>
        <v>37859</v>
      </c>
      <c r="K32" s="53">
        <f>SUM(K29:K31)</f>
        <v>80133</v>
      </c>
    </row>
    <row r="33" spans="1:11" ht="12.75">
      <c r="A33" s="191" t="s">
        <v>110</v>
      </c>
      <c r="B33" s="192"/>
      <c r="C33" s="192"/>
      <c r="D33" s="192"/>
      <c r="E33" s="192"/>
      <c r="F33" s="192"/>
      <c r="G33" s="192"/>
      <c r="H33" s="192"/>
      <c r="I33" s="1">
        <v>26</v>
      </c>
      <c r="J33" s="64">
        <f>IF(J28&gt;J32,J28-J32,0)</f>
        <v>0</v>
      </c>
      <c r="K33" s="53">
        <f>IF(K28&gt;K32,K28-K32,0)</f>
        <v>9365732</v>
      </c>
    </row>
    <row r="34" spans="1:11" ht="12.75">
      <c r="A34" s="191" t="s">
        <v>111</v>
      </c>
      <c r="B34" s="192"/>
      <c r="C34" s="192"/>
      <c r="D34" s="192"/>
      <c r="E34" s="192"/>
      <c r="F34" s="192"/>
      <c r="G34" s="192"/>
      <c r="H34" s="192"/>
      <c r="I34" s="1">
        <v>27</v>
      </c>
      <c r="J34" s="64">
        <f>IF(J32&gt;J28,J32-J28,0)</f>
        <v>5891</v>
      </c>
      <c r="K34" s="53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53">
        <v>0</v>
      </c>
      <c r="J35" s="253"/>
      <c r="K35" s="25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10753</v>
      </c>
      <c r="K37" s="7">
        <v>9856</v>
      </c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>
        <v>1365254</v>
      </c>
    </row>
    <row r="39" spans="1:11" ht="12.75">
      <c r="A39" s="191" t="s">
        <v>49</v>
      </c>
      <c r="B39" s="192"/>
      <c r="C39" s="192"/>
      <c r="D39" s="192"/>
      <c r="E39" s="192"/>
      <c r="F39" s="192"/>
      <c r="G39" s="192"/>
      <c r="H39" s="192"/>
      <c r="I39" s="1">
        <v>31</v>
      </c>
      <c r="J39" s="64">
        <f>SUM(J36:J38)</f>
        <v>10753</v>
      </c>
      <c r="K39" s="53">
        <f>SUM(K36:K38)</f>
        <v>1375110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91726</v>
      </c>
      <c r="K40" s="7">
        <v>91726</v>
      </c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138166</v>
      </c>
      <c r="K42" s="7">
        <v>54520</v>
      </c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191" t="s">
        <v>148</v>
      </c>
      <c r="B45" s="192"/>
      <c r="C45" s="192"/>
      <c r="D45" s="192"/>
      <c r="E45" s="192"/>
      <c r="F45" s="192"/>
      <c r="G45" s="192"/>
      <c r="H45" s="192"/>
      <c r="I45" s="1">
        <v>37</v>
      </c>
      <c r="J45" s="64">
        <f>SUM(J40:J44)</f>
        <v>229892</v>
      </c>
      <c r="K45" s="53">
        <f>SUM(K40:K44)</f>
        <v>146246</v>
      </c>
    </row>
    <row r="46" spans="1:11" ht="12.75">
      <c r="A46" s="191" t="s">
        <v>162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4">
        <f>IF(J39&gt;J45,J39-J45,0)</f>
        <v>0</v>
      </c>
      <c r="K46" s="53">
        <f>IF(K39&gt;K45,K39-K45,0)</f>
        <v>1228864</v>
      </c>
    </row>
    <row r="47" spans="1:11" ht="12.75">
      <c r="A47" s="191" t="s">
        <v>163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IF(J45&gt;J39,J45-J39,0)</f>
        <v>219139</v>
      </c>
      <c r="K47" s="53">
        <f>IF(K45&gt;K39,K45-K39,0)</f>
        <v>0</v>
      </c>
    </row>
    <row r="48" spans="1:11" ht="12.75">
      <c r="A48" s="191" t="s">
        <v>149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1" t="s">
        <v>15</v>
      </c>
      <c r="B49" s="192"/>
      <c r="C49" s="192"/>
      <c r="D49" s="192"/>
      <c r="E49" s="192"/>
      <c r="F49" s="192"/>
      <c r="G49" s="192"/>
      <c r="H49" s="192"/>
      <c r="I49" s="1">
        <v>41</v>
      </c>
      <c r="J49" s="64">
        <f>IF(J21-J20+J34-J33+J47-J46&gt;0,J21-J20+J34-J33+J47-J46,0)</f>
        <v>17378973</v>
      </c>
      <c r="K49" s="53">
        <f>IF(K21-K20+K34-K33+K47-K46&gt;0,K21-K20+K34-K33+K47-K46,0)</f>
        <v>2461288</v>
      </c>
    </row>
    <row r="50" spans="1:11" ht="12.75">
      <c r="A50" s="191" t="s">
        <v>161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>
        <v>31920462</v>
      </c>
      <c r="K50" s="7">
        <v>11512195</v>
      </c>
    </row>
    <row r="51" spans="1:11" ht="12.75">
      <c r="A51" s="191" t="s">
        <v>175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191" t="s">
        <v>176</v>
      </c>
      <c r="B52" s="192"/>
      <c r="C52" s="192"/>
      <c r="D52" s="192"/>
      <c r="E52" s="192"/>
      <c r="F52" s="192"/>
      <c r="G52" s="192"/>
      <c r="H52" s="192"/>
      <c r="I52" s="1">
        <v>44</v>
      </c>
      <c r="J52" s="5">
        <v>17378973</v>
      </c>
      <c r="K52" s="7">
        <v>2461288</v>
      </c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14541489</v>
      </c>
      <c r="K53" s="61">
        <f>K50+K51-K52</f>
        <v>9050907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1" t="s">
        <v>282</v>
      </c>
      <c r="D2" s="271"/>
      <c r="E2" s="77" t="s">
        <v>323</v>
      </c>
      <c r="F2" s="43" t="s">
        <v>250</v>
      </c>
      <c r="G2" s="272" t="s">
        <v>324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69" t="s">
        <v>285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39544900</v>
      </c>
      <c r="K5" s="45">
        <v>39544900</v>
      </c>
    </row>
    <row r="6" spans="1:11" ht="12.75">
      <c r="A6" s="269" t="s">
        <v>286</v>
      </c>
      <c r="B6" s="270"/>
      <c r="C6" s="270"/>
      <c r="D6" s="270"/>
      <c r="E6" s="270"/>
      <c r="F6" s="270"/>
      <c r="G6" s="270"/>
      <c r="H6" s="270"/>
      <c r="I6" s="44">
        <v>2</v>
      </c>
      <c r="J6" s="46"/>
      <c r="K6" s="46"/>
    </row>
    <row r="7" spans="1:11" ht="12.75">
      <c r="A7" s="269" t="s">
        <v>287</v>
      </c>
      <c r="B7" s="270"/>
      <c r="C7" s="270"/>
      <c r="D7" s="270"/>
      <c r="E7" s="270"/>
      <c r="F7" s="270"/>
      <c r="G7" s="270"/>
      <c r="H7" s="270"/>
      <c r="I7" s="44">
        <v>3</v>
      </c>
      <c r="J7" s="46">
        <v>34068</v>
      </c>
      <c r="K7" s="46">
        <v>247994</v>
      </c>
    </row>
    <row r="8" spans="1:11" ht="12.75">
      <c r="A8" s="269" t="s">
        <v>288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647292</v>
      </c>
      <c r="K8" s="46"/>
    </row>
    <row r="9" spans="1:11" ht="12.75">
      <c r="A9" s="269" t="s">
        <v>289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12922145</v>
      </c>
      <c r="K9" s="46">
        <v>-11002613</v>
      </c>
    </row>
    <row r="10" spans="1:11" ht="12.75">
      <c r="A10" s="269" t="s">
        <v>290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/>
      <c r="K10" s="46"/>
    </row>
    <row r="11" spans="1:11" ht="12.75">
      <c r="A11" s="269" t="s">
        <v>291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292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293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53148405</v>
      </c>
      <c r="K14" s="79">
        <f>SUM(K5:K13)</f>
        <v>28790281</v>
      </c>
    </row>
    <row r="15" spans="1:11" ht="12.75">
      <c r="A15" s="269" t="s">
        <v>295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/>
      <c r="K15" s="46"/>
    </row>
    <row r="16" spans="1:11" ht="12.75">
      <c r="A16" s="269" t="s">
        <v>296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297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298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299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300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>
        <v>54783009</v>
      </c>
      <c r="K20" s="46">
        <v>54783009</v>
      </c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54783009</v>
      </c>
      <c r="K21" s="80">
        <f>SUM(K15:K20)</f>
        <v>54783009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VZG</cp:lastModifiedBy>
  <cp:lastPrinted>2012-04-27T06:12:32Z</cp:lastPrinted>
  <dcterms:created xsi:type="dcterms:W3CDTF">2008-10-17T11:51:54Z</dcterms:created>
  <dcterms:modified xsi:type="dcterms:W3CDTF">2012-04-27T06:14:51Z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