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2 Q. 2020. -dd\"/>
    </mc:Choice>
  </mc:AlternateContent>
  <bookViews>
    <workbookView xWindow="0" yWindow="0" windowWidth="7635" windowHeight="744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J104" i="19" l="1"/>
  <c r="J89" i="19" l="1"/>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35" i="20"/>
  <c r="H9" i="20"/>
  <c r="H18" i="20" s="1"/>
  <c r="H24" i="20" s="1"/>
  <c r="H27" i="20" s="1"/>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49" i="21" s="1"/>
  <c r="I51" i="21" s="1"/>
  <c r="I55" i="20"/>
  <c r="H57" i="20"/>
  <c r="H59" i="20" s="1"/>
  <c r="J60" i="19"/>
  <c r="K60" i="19"/>
  <c r="I14" i="19"/>
  <c r="I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3" i="19" l="1"/>
  <c r="K64" i="19"/>
  <c r="K62" i="19"/>
  <c r="K68" i="19" s="1"/>
  <c r="J63" i="19"/>
  <c r="I64" i="19"/>
  <c r="I63" i="19"/>
  <c r="I62" i="19"/>
  <c r="I66" i="19" s="1"/>
  <c r="H64" i="19"/>
  <c r="I72" i="18"/>
  <c r="H62" i="19"/>
  <c r="H68" i="19" s="1"/>
  <c r="H63" i="19"/>
  <c r="J62" i="19"/>
  <c r="J66" i="19" s="1"/>
  <c r="J64" i="19"/>
  <c r="H67" i="19"/>
  <c r="K66" i="19" l="1"/>
  <c r="K67" i="19"/>
  <c r="K89" i="19" s="1"/>
  <c r="H66" i="19"/>
  <c r="I67" i="19"/>
  <c r="I68" i="19"/>
  <c r="J67" i="19"/>
  <c r="J68" i="19"/>
  <c r="K104" i="19" l="1"/>
  <c r="K103" i="19" s="1"/>
  <c r="K101" i="19"/>
  <c r="I41" i="20"/>
  <c r="I42" i="20" s="1"/>
  <c r="I9" i="20" l="1"/>
  <c r="I18" i="20" s="1"/>
  <c r="I19" i="20"/>
  <c r="I24" i="20" l="1"/>
  <c r="I27" i="20" s="1"/>
  <c r="I57" i="20" s="1"/>
  <c r="I59" i="20" s="1"/>
  <c r="J103" i="19" l="1"/>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<sst xmlns="http://schemas.openxmlformats.org/spreadsheetml/2006/main" count="517" uniqueCount="454">
  <si>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</si>
  <si>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</si>
  <si>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</si>
  <si>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</si>
  <si>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</si>
  <si>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</si>
  <si>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</si>
  <si>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</si>
  <si>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</si>
  <si>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</si>
  <si>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</si>
  <si>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</si>
  <si>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</si>
  <si>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</si>
  <si>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</si>
  <si>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</si>
  <si>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</si>
  <si>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</si>
  <si>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</si>
  <si>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</si>
  <si>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</si>
  <si>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</si>
  <si>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</si>
  <si>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</si>
  <si>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</si>
  <si>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</si>
  <si>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</si>
  <si>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</si>
  <si>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</si>
  <si>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</si>
  <si>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</si>
  <si>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</si>
  <si>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</si>
  <si>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</si>
  <si>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</si>
  <si>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</si>
  <si>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</si>
  <si>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</si>
  <si>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</si>
  <si>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</si>
  <si>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</si>
  <si>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</si>
  <si>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</si>
  <si>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</si>
  <si>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</si>
  <si>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</si>
  <si>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</si>
  <si>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</si>
  <si>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</si>
  <si>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</si>
  <si>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</si>
  <si>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</si>
  <si>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</si>
  <si>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</si>
  <si>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</si>
  <si>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</si>
  <si>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</si>
  <si>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</si>
  <si>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</si>
  <si>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</si>
  <si>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</si>
  <si>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</si>
  <si>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</si>
  <si>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</si>
  <si>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</si>
  <si>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</si>
  <si>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</si>
  <si>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</si>
  <si>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</si>
  <si>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</si>
  <si>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</si>
  <si>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</si>
  <si>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</si>
  <si>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</si>
  <si>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</si>
  <si>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</si>
  <si>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</si>
  <si>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</si>
  <si>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</si>
  <si>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</si>
  <si>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</si>
  <si>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</si>
  <si>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</si>
  <si>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</si>
  <si>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</si>
  <si>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</si>
  <si>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</si>
  <si>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</si>
  <si>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</si>
  <si>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</si>
  <si>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</si>
  <si>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</si>
  <si>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</si>
  <si>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</si>
  <si>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</si>
  <si>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</si>
  <si>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</si>
  <si>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</si>
  <si>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</si>
  <si>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</si>
  <si>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</si>
  <si>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</si>
  <si>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</si>
  <si>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</si>
  <si>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</si>
  <si>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</si>
  <si>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</si>
  <si>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</si>
  <si>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</si>
  <si>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</si>
  <si>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</si>
  <si>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</si>
  <si>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</si>
  <si>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</si>
  <si>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</si>
  <si>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</si>
  <si>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</si>
  <si>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</si>
  <si>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</si>
  <si>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</si>
  <si>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</si>
  <si>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</si>
  <si>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</si>
  <si>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</si>
  <si>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</si>
  <si>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</si>
  <si>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</si>
  <si>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</si>
  <si>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</si>
  <si>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</si>
  <si>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</si>
  <si>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</si>
  <si>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</si>
  <si>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</si>
  <si>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</si>
  <si>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</si>
  <si>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</si>
  <si>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</si>
  <si>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</si>
  <si>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</si>
  <si>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</si>
  <si>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</si>
  <si>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</si>
  <si>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</si>
  <si>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</si>
  <si>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</si>
  <si>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</si>
  <si>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</si>
  <si>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</si>
  <si>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</si>
  <si>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</si>
  <si>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</si>
  <si>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</si>
  <si>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</si>
  <si>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</si>
  <si>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</si>
  <si>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</si>
  <si>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</si>
  <si>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</si>
  <si>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</si>
  <si>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</si>
  <si>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</si>
  <si>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</si>
  <si>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</si>
  <si>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</si>
  <si>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</si>
  <si>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</si>
  <si>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</si>
  <si>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</si>
  <si>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</si>
  <si>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</si>
  <si>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</si>
  <si>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</si>
  <si>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</si>
  <si>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</si>
  <si>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</si>
  <si>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</si>
  <si>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</si>
  <si>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</si>
  <si>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</si>
  <si>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</si>
  <si>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</si>
  <si>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</si>
  <si>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</si>
  <si>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</si>
  <si>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</si>
  <si>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</si>
  <si>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</si>
  <si>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</si>
  <si>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</si>
  <si>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</si>
  <si>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</si>
  <si>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</si>
  <si>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</si>
  <si>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</si>
  <si>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</si>
  <si>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</si>
  <si>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</si>
  <si>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</si>
  <si>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</si>
  <si>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</si>
  <si>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</si>
  <si>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</si>
  <si>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</si>
  <si>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</si>
  <si>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</si>
  <si>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</si>
  <si>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</si>
  <si>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</si>
  <si>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</si>
  <si>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</si>
  <si>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</si>
  <si>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</si>
  <si>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</si>
  <si>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</si>
  <si>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</si>
  <si>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</si>
  <si>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</si>
  <si>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</si>
  <si>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</si>
  <si>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</si>
  <si>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</si>
  <si>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</si>
  <si>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</si>
  <si>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</si>
  <si>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</si>
  <si>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</si>
  <si>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</si>
  <si>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</si>
  <si>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</si>
  <si>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</si>
  <si>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</si>
  <si>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</si>
  <si>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</si>
  <si>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</si>
  <si>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</si>
  <si>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</si>
  <si>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</si>
  <si>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</si>
  <si>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</si>
  <si>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</si>
  <si>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</si>
  <si>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</si>
  <si>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</si>
  <si>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</si>
  <si>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</si>
  <si>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</si>
  <si>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</si>
  <si>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</si>
  <si>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</si>
  <si>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</si>
  <si>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</si>
  <si>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</si>
  <si>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</si>
  <si>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</si>
  <si>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</si>
  <si>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</si>
  <si>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</si>
  <si>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</si>
  <si>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</si>
  <si>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</si>
  <si>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</si>
  <si>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</si>
  <si>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</si>
  <si>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</si>
  <si>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</si>
  <si>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</si>
  <si>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</si>
  <si>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</si>
  <si>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</si>
  <si>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</si>
  <si>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</si>
  <si>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</si>
  <si>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</si>
  <si>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</si>
  <si>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</si>
  <si>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</si>
  <si>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</si>
  <si>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</si>
  <si>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</si>
  <si>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</si>
  <si>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</si>
  <si>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</si>
  <si>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</si>
  <si>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</si>
  <si>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</si>
  <si>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</si>
  <si>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</si>
  <si>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</si>
  <si>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</si>
  <si>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</si>
  <si>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</si>
  <si>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</si>
  <si>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</si>
  <si>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</si>
  <si>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</si>
  <si>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</si>
  <si>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</si>
  <si>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</si>
  <si>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</si>
  <si>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</si>
  <si>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</si>
  <si>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</si>
  <si>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</si>
  <si>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</si>
  <si>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</si>
  <si>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</si>
  <si>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</si>
  <si>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</si>
  <si>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</si>
  <si>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</si>
  <si>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</si>
  <si>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</si>
  <si>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</si>
  <si>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</si>
  <si>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</si>
  <si>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</si>
  <si>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</si>
  <si>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</si>
  <si>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</si>
  <si>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</si>
  <si>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</si>
  <si>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</si>
  <si>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</si>
  <si>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</si>
  <si>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</si>
  <si>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</si>
  <si>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</si>
  <si>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</si>
  <si>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</si>
  <si>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</si>
  <si>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</si>
  <si>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</si>
  <si>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</si>
  <si>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</si>
  <si>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</si>
  <si>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</si>
  <si>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</si>
  <si>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</si>
  <si>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</si>
  <si>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</si>
  <si>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</si>
  <si>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</si>
  <si>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</si>
  <si>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</si>
  <si>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</si>
  <si>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</si>
  <si>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</si>
  <si>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</si>
  <si>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</si>
  <si>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</si>
  <si>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</si>
  <si>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</si>
  <si>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</si>
  <si>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</si>
  <si>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</si>
  <si>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</si>
  <si>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</si>
  <si>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</si>
  <si>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</si>
  <si>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</si>
  <si>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</si>
  <si>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</si>
  <si>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</si>
  <si>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</si>
  <si>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</si>
  <si>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</si>
  <si>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</si>
  <si>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</si>
  <si>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</si>
  <si>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</si>
  <si>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</si>
  <si>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</si>
  <si>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</si>
  <si>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</si>
  <si>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</si>
  <si>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</si>
  <si>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</si>
  <si>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</si>
  <si>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</si>
  <si>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</si>
  <si>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</si>
  <si>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</si>
  <si>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</si>
  <si>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</si>
  <si>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</si>
  <si>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</si>
  <si>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</si>
  <si>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</si>
  <si>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</si>
  <si>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</si>
  <si>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</si>
  <si>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</si>
  <si>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</si>
  <si>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</si>
  <si>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</si>
  <si>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</si>
  <si>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</si>
  <si>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</si>
  <si>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</si>
  <si>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</si>
  <si>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</si>
  <si>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</si>
  <si>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</si>
  <si>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</si>
  <si>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</si>
  <si>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</si>
  <si>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</si>
  <si>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</si>
  <si>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</si>
  <si>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</si>
  <si>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</si>
  <si>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</si>
  <si>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</si>
  <si>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</si>
  <si>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</si>
  <si>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</si>
  <si>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</si>
  <si>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</si>
  <si>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</si>
  <si>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</si>
  <si>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</si>
  <si>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</si>
  <si>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</si>
  <si>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</si>
  <si>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</si>
  <si>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</si>
  <si>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</si>
  <si>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</si>
  <si>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</si>
  <si>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</si>
  <si>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</si>
  <si>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</si>
  <si>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</si>
  <si>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</si>
  <si>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</si>
  <si>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</si>
  <si>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</si>
  <si>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</si>
  <si>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</si>
  <si>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</si>
  <si>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</si>
  <si>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</si>
  <si>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</si>
  <si>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Obveznik: Varteks d.d. - Varaždin</t>
  </si>
  <si>
    <t>Obveznik: Varteks d.d.</t>
  </si>
  <si>
    <t>Damir Radmilović</t>
  </si>
  <si>
    <t>042 377105</t>
  </si>
  <si>
    <t>dradmilovic@varteks.com</t>
  </si>
  <si>
    <t>stanje na dan 30.06.2020</t>
  </si>
  <si>
    <t>u razdoblju 01.01.2020 do 30.06.2020</t>
  </si>
  <si>
    <t>u razdoblju 01.01.2020.  do 30.06.2020.</t>
  </si>
  <si>
    <t xml:space="preserve">BILJEŠKE UZ FINANCIJSKE IZVJEŠTAJE - TFI
(sastavljaju se za tromjesečna izvještajna razdoblja)
Naziv izdavatelja:  Varteks d.d. - Varaždin
OIB:   00872098033
Izvještajno razdoblje: 01.01.2020. - 30.06.2020.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</si>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</sst>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4"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N12" sqref="N12"/>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4" t="s">
        <v>391</v>
      </c>
      <c r="B1" s="175"/>
      <c r="C1" s="175"/>
      <c r="D1" s="71"/>
      <c r="E1" s="71"/>
      <c r="F1" s="71"/>
      <c r="G1" s="71"/>
      <c r="H1" s="71"/>
      <c r="I1" s="71"/>
      <c r="J1" s="72"/>
    </row>
    <row r="2" spans="1:20" ht="14.45"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v>43831</v>
      </c>
      <c r="F4" s="182"/>
      <c r="G4" s="77" t="s">
        <v>0</v>
      </c>
      <c r="H4" s="181">
        <v>44012</v>
      </c>
      <c r="I4" s="182"/>
      <c r="J4" s="78"/>
      <c r="N4" s="123">
        <v>3</v>
      </c>
    </row>
    <row r="5" spans="1:20" s="79" customFormat="1" ht="10.15" customHeight="1">
      <c r="A5" s="183"/>
      <c r="B5" s="184"/>
      <c r="C5" s="184"/>
      <c r="D5" s="184"/>
      <c r="E5" s="184"/>
      <c r="F5" s="184"/>
      <c r="G5" s="184"/>
      <c r="H5" s="184"/>
      <c r="I5" s="184"/>
      <c r="J5" s="185"/>
      <c r="N5" s="124">
        <v>4</v>
      </c>
    </row>
    <row r="6" spans="1:20" ht="20.45" customHeight="1">
      <c r="A6" s="80"/>
      <c r="B6" s="81" t="s">
        <v>413</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0" t="s">
        <v>415</v>
      </c>
      <c r="B10" s="171"/>
      <c r="C10" s="171"/>
      <c r="D10" s="171"/>
      <c r="E10" s="171"/>
      <c r="F10" s="171"/>
      <c r="G10" s="171"/>
      <c r="H10" s="171"/>
      <c r="I10" s="171"/>
      <c r="J10" s="90"/>
    </row>
    <row r="11" spans="1:20" ht="24.6" customHeight="1">
      <c r="A11" s="158" t="s">
        <v>393</v>
      </c>
      <c r="B11" s="172"/>
      <c r="C11" s="164" t="s">
        <v>433</v>
      </c>
      <c r="D11" s="165"/>
      <c r="E11" s="91"/>
      <c r="F11" s="130" t="s">
        <v>416</v>
      </c>
      <c r="G11" s="168"/>
      <c r="H11" s="146" t="s">
        <v>434</v>
      </c>
      <c r="I11" s="147"/>
      <c r="J11" s="92"/>
    </row>
    <row r="12" spans="1:20" ht="14.45" customHeight="1">
      <c r="A12" s="93"/>
      <c r="B12" s="94"/>
      <c r="C12" s="94"/>
      <c r="D12" s="94"/>
      <c r="E12" s="173"/>
      <c r="F12" s="173"/>
      <c r="G12" s="173"/>
      <c r="H12" s="173"/>
      <c r="I12" s="95"/>
      <c r="J12" s="92"/>
    </row>
    <row r="13" spans="1:20" ht="21" customHeight="1">
      <c r="A13" s="129" t="s">
        <v>408</v>
      </c>
      <c r="B13" s="168"/>
      <c r="C13" s="164" t="s">
        <v>435</v>
      </c>
      <c r="D13" s="165"/>
      <c r="E13" s="186"/>
      <c r="F13" s="173"/>
      <c r="G13" s="173"/>
      <c r="H13" s="173"/>
      <c r="I13" s="95"/>
      <c r="J13" s="92"/>
    </row>
    <row r="14" spans="1:20" ht="10.9" customHeight="1">
      <c r="A14" s="91"/>
      <c r="B14" s="95"/>
      <c r="C14" s="94"/>
      <c r="D14" s="94"/>
      <c r="E14" s="136"/>
      <c r="F14" s="136"/>
      <c r="G14" s="136"/>
      <c r="H14" s="136"/>
      <c r="I14" s="94"/>
      <c r="J14" s="96"/>
    </row>
    <row r="15" spans="1:20" ht="22.9" customHeight="1">
      <c r="A15" s="129" t="s">
        <v>394</v>
      </c>
      <c r="B15" s="168"/>
      <c r="C15" s="164" t="s">
        <v>436</v>
      </c>
      <c r="D15" s="165"/>
      <c r="E15" s="169"/>
      <c r="F15" s="160"/>
      <c r="G15" s="97" t="s">
        <v>417</v>
      </c>
      <c r="H15" s="146" t="s">
        <v>437</v>
      </c>
      <c r="I15" s="147"/>
      <c r="J15" s="98"/>
    </row>
    <row r="16" spans="1:20" ht="10.9" customHeight="1">
      <c r="A16" s="91"/>
      <c r="B16" s="95"/>
      <c r="C16" s="94"/>
      <c r="D16" s="94"/>
      <c r="E16" s="136"/>
      <c r="F16" s="136"/>
      <c r="G16" s="136"/>
      <c r="H16" s="136"/>
      <c r="I16" s="94"/>
      <c r="J16" s="96"/>
    </row>
    <row r="17" spans="1:10" ht="22.9" customHeight="1">
      <c r="A17" s="99"/>
      <c r="B17" s="97" t="s">
        <v>418</v>
      </c>
      <c r="C17" s="164" t="s">
        <v>438</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439</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42000</v>
      </c>
      <c r="D21" s="147"/>
      <c r="E21" s="136"/>
      <c r="F21" s="136"/>
      <c r="G21" s="137" t="s">
        <v>440</v>
      </c>
      <c r="H21" s="138"/>
      <c r="I21" s="138"/>
      <c r="J21" s="139"/>
    </row>
    <row r="22" spans="1:10">
      <c r="A22" s="93"/>
      <c r="B22" s="94"/>
      <c r="C22" s="94"/>
      <c r="D22" s="94"/>
      <c r="E22" s="136"/>
      <c r="F22" s="136"/>
      <c r="G22" s="136"/>
      <c r="H22" s="136"/>
      <c r="I22" s="94"/>
      <c r="J22" s="96"/>
    </row>
    <row r="23" spans="1:10">
      <c r="A23" s="158" t="s">
        <v>397</v>
      </c>
      <c r="B23" s="159"/>
      <c r="C23" s="137" t="s">
        <v>441</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442</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443</v>
      </c>
      <c r="D27" s="162"/>
      <c r="E27" s="162"/>
      <c r="F27" s="162"/>
      <c r="G27" s="162"/>
      <c r="H27" s="162"/>
      <c r="I27" s="162"/>
      <c r="J27" s="163"/>
    </row>
    <row r="28" spans="1:10" ht="13.9" customHeight="1">
      <c r="A28" s="93"/>
      <c r="B28" s="94"/>
      <c r="C28" s="101"/>
      <c r="D28" s="94"/>
      <c r="E28" s="136"/>
      <c r="F28" s="136"/>
      <c r="G28" s="136"/>
      <c r="H28" s="136"/>
      <c r="I28" s="94"/>
      <c r="J28" s="96"/>
    </row>
    <row r="29" spans="1:10" ht="22.9" customHeight="1">
      <c r="A29" s="129" t="s">
        <v>409</v>
      </c>
      <c r="B29" s="159"/>
      <c r="C29" s="102">
        <v>996</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420</v>
      </c>
      <c r="D31" s="157" t="s">
        <v>419</v>
      </c>
      <c r="E31" s="144"/>
      <c r="F31" s="144"/>
      <c r="G31" s="144"/>
      <c r="H31" s="106"/>
      <c r="I31" s="107" t="s">
        <v>420</v>
      </c>
      <c r="J31" s="108" t="s">
        <v>421</v>
      </c>
    </row>
    <row r="32" spans="1:10">
      <c r="A32" s="158"/>
      <c r="B32" s="159"/>
      <c r="C32" s="109"/>
      <c r="D32" s="77"/>
      <c r="E32" s="160"/>
      <c r="F32" s="160"/>
      <c r="G32" s="160"/>
      <c r="H32" s="160"/>
      <c r="I32" s="104"/>
      <c r="J32" s="105"/>
    </row>
    <row r="33" spans="1:10">
      <c r="A33" s="158" t="s">
        <v>410</v>
      </c>
      <c r="B33" s="159"/>
      <c r="C33" s="102" t="s">
        <v>423</v>
      </c>
      <c r="D33" s="157" t="s">
        <v>422</v>
      </c>
      <c r="E33" s="144"/>
      <c r="F33" s="144"/>
      <c r="G33" s="144"/>
      <c r="H33" s="100"/>
      <c r="I33" s="107" t="s">
        <v>423</v>
      </c>
      <c r="J33" s="108" t="s">
        <v>424</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425</v>
      </c>
    </row>
    <row r="49" spans="1:10">
      <c r="A49" s="113"/>
      <c r="B49" s="101"/>
      <c r="C49" s="101"/>
      <c r="D49" s="94"/>
      <c r="E49" s="136"/>
      <c r="F49" s="136"/>
      <c r="G49" s="150"/>
      <c r="H49" s="150"/>
      <c r="I49" s="94"/>
      <c r="J49" s="114" t="s">
        <v>426</v>
      </c>
    </row>
    <row r="50" spans="1:10" ht="14.45" customHeight="1">
      <c r="A50" s="129" t="s">
        <v>403</v>
      </c>
      <c r="B50" s="130"/>
      <c r="C50" s="146" t="s">
        <v>426</v>
      </c>
      <c r="D50" s="147"/>
      <c r="E50" s="148" t="s">
        <v>427</v>
      </c>
      <c r="F50" s="149"/>
      <c r="G50" s="137"/>
      <c r="H50" s="138"/>
      <c r="I50" s="138"/>
      <c r="J50" s="139"/>
    </row>
    <row r="51" spans="1:10">
      <c r="A51" s="113"/>
      <c r="B51" s="101"/>
      <c r="C51" s="150"/>
      <c r="D51" s="150"/>
      <c r="E51" s="136"/>
      <c r="F51" s="136"/>
      <c r="G51" s="151" t="s">
        <v>428</v>
      </c>
      <c r="H51" s="151"/>
      <c r="I51" s="151"/>
      <c r="J51" s="85"/>
    </row>
    <row r="52" spans="1:10" ht="13.9" customHeight="1">
      <c r="A52" s="129" t="s">
        <v>404</v>
      </c>
      <c r="B52" s="130"/>
      <c r="C52" s="137" t="s">
        <v>446</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447</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448</v>
      </c>
      <c r="D56" s="132"/>
      <c r="E56" s="132"/>
      <c r="F56" s="132"/>
      <c r="G56" s="132"/>
      <c r="H56" s="132"/>
      <c r="I56" s="132"/>
      <c r="J56" s="133"/>
    </row>
    <row r="57" spans="1:10">
      <c r="A57" s="93"/>
      <c r="B57" s="94"/>
      <c r="C57" s="94"/>
      <c r="D57" s="94"/>
      <c r="E57" s="136"/>
      <c r="F57" s="136"/>
      <c r="G57" s="136"/>
      <c r="H57" s="136"/>
      <c r="I57" s="94"/>
      <c r="J57" s="96"/>
    </row>
    <row r="58" spans="1:10">
      <c r="A58" s="129" t="s">
        <v>429</v>
      </c>
      <c r="B58" s="130"/>
      <c r="C58" s="131"/>
      <c r="D58" s="132"/>
      <c r="E58" s="132"/>
      <c r="F58" s="132"/>
      <c r="G58" s="132"/>
      <c r="H58" s="132"/>
      <c r="I58" s="132"/>
      <c r="J58" s="133"/>
    </row>
    <row r="59" spans="1:10" ht="14.45" customHeight="1">
      <c r="A59" s="93"/>
      <c r="B59" s="94"/>
      <c r="C59" s="134" t="s">
        <v>430</v>
      </c>
      <c r="D59" s="134"/>
      <c r="E59" s="134"/>
      <c r="F59" s="134"/>
      <c r="G59" s="94"/>
      <c r="H59" s="94"/>
      <c r="I59" s="94"/>
      <c r="J59" s="96"/>
    </row>
    <row r="60" spans="1:10">
      <c r="A60" s="129" t="s">
        <v>431</v>
      </c>
      <c r="B60" s="130"/>
      <c r="C60" s="131"/>
      <c r="D60" s="132"/>
      <c r="E60" s="132"/>
      <c r="F60" s="132"/>
      <c r="G60" s="132"/>
      <c r="H60" s="132"/>
      <c r="I60" s="132"/>
      <c r="J60" s="133"/>
    </row>
    <row r="61" spans="1:10" ht="14.45" customHeight="1">
      <c r="A61" s="115"/>
      <c r="B61" s="116"/>
      <c r="C61" s="135" t="s">
        <v>432</v>
      </c>
      <c r="D61" s="135"/>
      <c r="E61" s="135"/>
      <c r="F61" s="135"/>
      <c r="G61" s="13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topLeftCell="A67" zoomScaleNormal="100" zoomScaleSheetLayoutView="110" workbookViewId="0">
      <selection activeCell="L81" sqref="L8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4" t="s">
        <v>1</v>
      </c>
      <c r="B1" s="195"/>
      <c r="C1" s="195"/>
      <c r="D1" s="195"/>
      <c r="E1" s="195"/>
      <c r="F1" s="195"/>
      <c r="G1" s="195"/>
      <c r="H1" s="195"/>
      <c r="I1" s="195"/>
    </row>
    <row r="2" spans="1:9">
      <c r="A2" s="196" t="s">
        <v>449</v>
      </c>
      <c r="B2" s="197"/>
      <c r="C2" s="197"/>
      <c r="D2" s="197"/>
      <c r="E2" s="197"/>
      <c r="F2" s="197"/>
      <c r="G2" s="197"/>
      <c r="H2" s="197"/>
      <c r="I2" s="197"/>
    </row>
    <row r="3" spans="1:9">
      <c r="A3" s="198" t="s">
        <v>355</v>
      </c>
      <c r="B3" s="199"/>
      <c r="C3" s="199"/>
      <c r="D3" s="199"/>
      <c r="E3" s="199"/>
      <c r="F3" s="199"/>
      <c r="G3" s="199"/>
      <c r="H3" s="199"/>
      <c r="I3" s="199"/>
    </row>
    <row r="4" spans="1:9">
      <c r="A4" s="200" t="s">
        <v>444</v>
      </c>
      <c r="B4" s="201"/>
      <c r="C4" s="201"/>
      <c r="D4" s="201"/>
      <c r="E4" s="201"/>
      <c r="F4" s="201"/>
      <c r="G4" s="201"/>
      <c r="H4" s="201"/>
      <c r="I4" s="202"/>
    </row>
    <row r="5" spans="1:9" ht="45">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227622796</v>
      </c>
      <c r="I9" s="34">
        <f>I10+I17+I27+I38+I43</f>
        <v>219847037</v>
      </c>
    </row>
    <row r="10" spans="1:9" ht="12.75" customHeight="1">
      <c r="A10" s="191" t="s">
        <v>5</v>
      </c>
      <c r="B10" s="191"/>
      <c r="C10" s="191"/>
      <c r="D10" s="191"/>
      <c r="E10" s="191"/>
      <c r="F10" s="191"/>
      <c r="G10" s="16">
        <v>3</v>
      </c>
      <c r="H10" s="34">
        <f>H11+H12+H13+H14+H15+H16</f>
        <v>1767667</v>
      </c>
      <c r="I10" s="34">
        <f>I11+I12+I13+I14+I15+I16</f>
        <v>1616769</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1657667</v>
      </c>
      <c r="I12" s="33">
        <v>1506769</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110000</v>
      </c>
      <c r="I14" s="33">
        <v>110000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213411503</v>
      </c>
      <c r="I17" s="34">
        <f>I18+I19+I20+I21+I22+I23+I24+I25+I26</f>
        <v>205891048</v>
      </c>
    </row>
    <row r="18" spans="1:9" ht="12.75" customHeight="1">
      <c r="A18" s="187" t="s">
        <v>13</v>
      </c>
      <c r="B18" s="187"/>
      <c r="C18" s="187"/>
      <c r="D18" s="187"/>
      <c r="E18" s="187"/>
      <c r="F18" s="187"/>
      <c r="G18" s="15">
        <v>11</v>
      </c>
      <c r="H18" s="33">
        <v>52075281</v>
      </c>
      <c r="I18" s="33">
        <v>52075281</v>
      </c>
    </row>
    <row r="19" spans="1:9" ht="12.75" customHeight="1">
      <c r="A19" s="187" t="s">
        <v>14</v>
      </c>
      <c r="B19" s="187"/>
      <c r="C19" s="187"/>
      <c r="D19" s="187"/>
      <c r="E19" s="187"/>
      <c r="F19" s="187"/>
      <c r="G19" s="15">
        <v>12</v>
      </c>
      <c r="H19" s="33">
        <v>60907780</v>
      </c>
      <c r="I19" s="33">
        <v>58311558</v>
      </c>
    </row>
    <row r="20" spans="1:9" ht="12.75" customHeight="1">
      <c r="A20" s="187" t="s">
        <v>15</v>
      </c>
      <c r="B20" s="187"/>
      <c r="C20" s="187"/>
      <c r="D20" s="187"/>
      <c r="E20" s="187"/>
      <c r="F20" s="187"/>
      <c r="G20" s="15">
        <v>13</v>
      </c>
      <c r="H20" s="33">
        <v>22768943</v>
      </c>
      <c r="I20" s="33">
        <v>17982611</v>
      </c>
    </row>
    <row r="21" spans="1:9" ht="12.75" customHeight="1">
      <c r="A21" s="187" t="s">
        <v>16</v>
      </c>
      <c r="B21" s="187"/>
      <c r="C21" s="187"/>
      <c r="D21" s="187"/>
      <c r="E21" s="187"/>
      <c r="F21" s="187"/>
      <c r="G21" s="15">
        <v>14</v>
      </c>
      <c r="H21" s="33">
        <v>1749400</v>
      </c>
      <c r="I21" s="33">
        <v>1543588</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232048</v>
      </c>
      <c r="I25" s="33">
        <v>232048</v>
      </c>
    </row>
    <row r="26" spans="1:9" ht="12.75" customHeight="1">
      <c r="A26" s="187" t="s">
        <v>21</v>
      </c>
      <c r="B26" s="187"/>
      <c r="C26" s="187"/>
      <c r="D26" s="187"/>
      <c r="E26" s="187"/>
      <c r="F26" s="187"/>
      <c r="G26" s="15">
        <v>19</v>
      </c>
      <c r="H26" s="33">
        <v>75678051</v>
      </c>
      <c r="I26" s="33">
        <v>75745962</v>
      </c>
    </row>
    <row r="27" spans="1:9" ht="12.75" customHeight="1">
      <c r="A27" s="191" t="s">
        <v>22</v>
      </c>
      <c r="B27" s="191"/>
      <c r="C27" s="191"/>
      <c r="D27" s="191"/>
      <c r="E27" s="191"/>
      <c r="F27" s="191"/>
      <c r="G27" s="16">
        <v>20</v>
      </c>
      <c r="H27" s="34">
        <f>SUM(H28:H37)</f>
        <v>12221930</v>
      </c>
      <c r="I27" s="34">
        <f>SUM(I28:I37)</f>
        <v>12112248</v>
      </c>
    </row>
    <row r="28" spans="1:9" ht="12.75" customHeight="1">
      <c r="A28" s="187" t="s">
        <v>23</v>
      </c>
      <c r="B28" s="187"/>
      <c r="C28" s="187"/>
      <c r="D28" s="187"/>
      <c r="E28" s="187"/>
      <c r="F28" s="187"/>
      <c r="G28" s="15">
        <v>21</v>
      </c>
      <c r="H28" s="33">
        <v>4530600</v>
      </c>
      <c r="I28" s="33">
        <v>4530600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7685430</v>
      </c>
      <c r="I35" s="33">
        <v>7575748</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5900</v>
      </c>
      <c r="I37" s="33">
        <v>5900</v>
      </c>
    </row>
    <row r="38" spans="1:9" ht="12.75" customHeight="1">
      <c r="A38" s="191" t="s">
        <v>33</v>
      </c>
      <c r="B38" s="191"/>
      <c r="C38" s="191"/>
      <c r="D38" s="191"/>
      <c r="E38" s="191"/>
      <c r="F38" s="191"/>
      <c r="G38" s="16">
        <v>31</v>
      </c>
      <c r="H38" s="34">
        <f>H39+H40+H41+H42</f>
        <v>221696</v>
      </c>
      <c r="I38" s="34">
        <f>I39+I40+I41+I42</f>
        <v>226972</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221696</v>
      </c>
      <c r="I42" s="33">
        <v>226972</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54384355</v>
      </c>
      <c r="I44" s="34">
        <f>I45+I53+I60+I70</f>
        <v>59151726</v>
      </c>
    </row>
    <row r="45" spans="1:9" ht="12.75" customHeight="1">
      <c r="A45" s="191" t="s">
        <v>39</v>
      </c>
      <c r="B45" s="191"/>
      <c r="C45" s="191"/>
      <c r="D45" s="191"/>
      <c r="E45" s="191"/>
      <c r="F45" s="191"/>
      <c r="G45" s="16">
        <v>38</v>
      </c>
      <c r="H45" s="34">
        <f>SUM(H46:H52)</f>
        <v>40121637</v>
      </c>
      <c r="I45" s="34">
        <f>SUM(I46:I52)</f>
        <v>52066648</v>
      </c>
    </row>
    <row r="46" spans="1:9" ht="12.75" customHeight="1">
      <c r="A46" s="187" t="s">
        <v>40</v>
      </c>
      <c r="B46" s="187"/>
      <c r="C46" s="187"/>
      <c r="D46" s="187"/>
      <c r="E46" s="187"/>
      <c r="F46" s="187"/>
      <c r="G46" s="15">
        <v>39</v>
      </c>
      <c r="H46" s="33">
        <v>11675401</v>
      </c>
      <c r="I46" s="33">
        <v>13308666</v>
      </c>
    </row>
    <row r="47" spans="1:9" ht="12.75" customHeight="1">
      <c r="A47" s="187" t="s">
        <v>41</v>
      </c>
      <c r="B47" s="187"/>
      <c r="C47" s="187"/>
      <c r="D47" s="187"/>
      <c r="E47" s="187"/>
      <c r="F47" s="187"/>
      <c r="G47" s="15">
        <v>40</v>
      </c>
      <c r="H47" s="33">
        <v>2617102</v>
      </c>
      <c r="I47" s="33">
        <v>454387</v>
      </c>
    </row>
    <row r="48" spans="1:9" ht="12.75" customHeight="1">
      <c r="A48" s="187" t="s">
        <v>42</v>
      </c>
      <c r="B48" s="187"/>
      <c r="C48" s="187"/>
      <c r="D48" s="187"/>
      <c r="E48" s="187"/>
      <c r="F48" s="187"/>
      <c r="G48" s="15">
        <v>41</v>
      </c>
      <c r="H48" s="33">
        <v>18157381</v>
      </c>
      <c r="I48" s="33">
        <v>30160452</v>
      </c>
    </row>
    <row r="49" spans="1:9" ht="12.75" customHeight="1">
      <c r="A49" s="187" t="s">
        <v>43</v>
      </c>
      <c r="B49" s="187"/>
      <c r="C49" s="187"/>
      <c r="D49" s="187"/>
      <c r="E49" s="187"/>
      <c r="F49" s="187"/>
      <c r="G49" s="15">
        <v>42</v>
      </c>
      <c r="H49" s="33">
        <v>7293126</v>
      </c>
      <c r="I49" s="33">
        <v>7597452</v>
      </c>
    </row>
    <row r="50" spans="1:9" ht="12.75" customHeight="1">
      <c r="A50" s="187" t="s">
        <v>44</v>
      </c>
      <c r="B50" s="187"/>
      <c r="C50" s="187"/>
      <c r="D50" s="187"/>
      <c r="E50" s="187"/>
      <c r="F50" s="187"/>
      <c r="G50" s="15">
        <v>43</v>
      </c>
      <c r="H50" s="33">
        <v>378627</v>
      </c>
      <c r="I50" s="33">
        <v>545691</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12814588</v>
      </c>
      <c r="I53" s="34">
        <f>SUM(I54:I59)</f>
        <v>6465151</v>
      </c>
    </row>
    <row r="54" spans="1:9" ht="12.75" customHeight="1">
      <c r="A54" s="187" t="s">
        <v>48</v>
      </c>
      <c r="B54" s="187"/>
      <c r="C54" s="187"/>
      <c r="D54" s="187"/>
      <c r="E54" s="187"/>
      <c r="F54" s="187"/>
      <c r="G54" s="15">
        <v>47</v>
      </c>
      <c r="H54" s="33">
        <v>2600528</v>
      </c>
      <c r="I54" s="33">
        <v>841441</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9557317</v>
      </c>
      <c r="I56" s="33">
        <v>5061548</v>
      </c>
    </row>
    <row r="57" spans="1:9" ht="12.75" customHeight="1">
      <c r="A57" s="187" t="s">
        <v>51</v>
      </c>
      <c r="B57" s="187"/>
      <c r="C57" s="187"/>
      <c r="D57" s="187"/>
      <c r="E57" s="187"/>
      <c r="F57" s="187"/>
      <c r="G57" s="15">
        <v>50</v>
      </c>
      <c r="H57" s="33">
        <v>46096</v>
      </c>
      <c r="I57" s="33">
        <v>33390</v>
      </c>
    </row>
    <row r="58" spans="1:9" ht="12.75" customHeight="1">
      <c r="A58" s="187" t="s">
        <v>52</v>
      </c>
      <c r="B58" s="187"/>
      <c r="C58" s="187"/>
      <c r="D58" s="187"/>
      <c r="E58" s="187"/>
      <c r="F58" s="187"/>
      <c r="G58" s="15">
        <v>51</v>
      </c>
      <c r="H58" s="33">
        <v>382359</v>
      </c>
      <c r="I58" s="33">
        <v>309166</v>
      </c>
    </row>
    <row r="59" spans="1:9" ht="12.75" customHeight="1">
      <c r="A59" s="187" t="s">
        <v>53</v>
      </c>
      <c r="B59" s="187"/>
      <c r="C59" s="187"/>
      <c r="D59" s="187"/>
      <c r="E59" s="187"/>
      <c r="F59" s="187"/>
      <c r="G59" s="15">
        <v>52</v>
      </c>
      <c r="H59" s="33">
        <v>228288</v>
      </c>
      <c r="I59" s="33">
        <v>219606</v>
      </c>
    </row>
    <row r="60" spans="1:9" ht="12.75" customHeight="1">
      <c r="A60" s="191" t="s">
        <v>54</v>
      </c>
      <c r="B60" s="191"/>
      <c r="C60" s="191"/>
      <c r="D60" s="191"/>
      <c r="E60" s="191"/>
      <c r="F60" s="191"/>
      <c r="G60" s="16">
        <v>53</v>
      </c>
      <c r="H60" s="34">
        <f>SUM(H61:H69)</f>
        <v>168731</v>
      </c>
      <c r="I60" s="34">
        <f>SUM(I61:I69)</f>
        <v>141355</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37370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168731</v>
      </c>
      <c r="I68" s="33">
        <v>103985</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1279399</v>
      </c>
      <c r="I70" s="33">
        <v>478572</v>
      </c>
    </row>
    <row r="71" spans="1:9" ht="12.75" customHeight="1">
      <c r="A71" s="188" t="s">
        <v>58</v>
      </c>
      <c r="B71" s="188"/>
      <c r="C71" s="188"/>
      <c r="D71" s="188"/>
      <c r="E71" s="188"/>
      <c r="F71" s="188"/>
      <c r="G71" s="15">
        <v>64</v>
      </c>
      <c r="H71" s="33">
        <v>407607</v>
      </c>
      <c r="I71" s="33">
        <v>437577</v>
      </c>
    </row>
    <row r="72" spans="1:9" ht="12.75" customHeight="1">
      <c r="A72" s="189" t="s">
        <v>383</v>
      </c>
      <c r="B72" s="189"/>
      <c r="C72" s="189"/>
      <c r="D72" s="189"/>
      <c r="E72" s="189"/>
      <c r="F72" s="189"/>
      <c r="G72" s="16">
        <v>65</v>
      </c>
      <c r="H72" s="34">
        <f>H8+H9+H44+H71</f>
        <v>282414758</v>
      </c>
      <c r="I72" s="34">
        <f>I8+I9+I44+I71</f>
        <v>279436340</v>
      </c>
    </row>
    <row r="73" spans="1:9" ht="12.75" customHeight="1">
      <c r="A73" s="188" t="s">
        <v>59</v>
      </c>
      <c r="B73" s="188"/>
      <c r="C73" s="188"/>
      <c r="D73" s="188"/>
      <c r="E73" s="188"/>
      <c r="F73" s="188"/>
      <c r="G73" s="15">
        <v>66</v>
      </c>
      <c r="H73" s="33">
        <v>6952409</v>
      </c>
      <c r="I73" s="33">
        <v>7080596</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43713599</v>
      </c>
      <c r="I75" s="34">
        <f>I76+I77+I78+I84+I85+I89+I92+I95</f>
        <v>37324555</v>
      </c>
    </row>
    <row r="76" spans="1:9" ht="12.75" customHeight="1">
      <c r="A76" s="187" t="s">
        <v>61</v>
      </c>
      <c r="B76" s="187"/>
      <c r="C76" s="187"/>
      <c r="D76" s="187"/>
      <c r="E76" s="187"/>
      <c r="F76" s="187"/>
      <c r="G76" s="15">
        <v>68</v>
      </c>
      <c r="H76" s="33">
        <v>41066860</v>
      </c>
      <c r="I76" s="33">
        <v>41066860</v>
      </c>
    </row>
    <row r="77" spans="1:9" ht="12.75" customHeight="1">
      <c r="A77" s="187" t="s">
        <v>62</v>
      </c>
      <c r="B77" s="187"/>
      <c r="C77" s="187"/>
      <c r="D77" s="187"/>
      <c r="E77" s="187"/>
      <c r="F77" s="187"/>
      <c r="G77" s="15">
        <v>69</v>
      </c>
      <c r="H77" s="33">
        <v>655664</v>
      </c>
      <c r="I77" s="33">
        <v>655664</v>
      </c>
    </row>
    <row r="78" spans="1:9" ht="12.75" customHeight="1">
      <c r="A78" s="191" t="s">
        <v>63</v>
      </c>
      <c r="B78" s="191"/>
      <c r="C78" s="191"/>
      <c r="D78" s="191"/>
      <c r="E78" s="191"/>
      <c r="F78" s="191"/>
      <c r="G78" s="16">
        <v>70</v>
      </c>
      <c r="H78" s="34">
        <f>SUM(H79:H83)</f>
        <v>-2453565</v>
      </c>
      <c r="I78" s="34">
        <f>SUM(I79:I83)</f>
        <v>-2390753</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754460</v>
      </c>
      <c r="I80" s="33">
        <v>754460</v>
      </c>
    </row>
    <row r="81" spans="1:9" ht="12.75" customHeight="1">
      <c r="A81" s="187" t="s">
        <v>66</v>
      </c>
      <c r="B81" s="187"/>
      <c r="C81" s="187"/>
      <c r="D81" s="187"/>
      <c r="E81" s="187"/>
      <c r="F81" s="187"/>
      <c r="G81" s="15">
        <v>73</v>
      </c>
      <c r="H81" s="33">
        <v>-3371478</v>
      </c>
      <c r="I81" s="33">
        <v>-3371478</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163453</v>
      </c>
      <c r="I83" s="33">
        <v>226265</v>
      </c>
    </row>
    <row r="84" spans="1:9" ht="12.75" customHeight="1">
      <c r="A84" s="190" t="s">
        <v>69</v>
      </c>
      <c r="B84" s="190"/>
      <c r="C84" s="190"/>
      <c r="D84" s="190"/>
      <c r="E84" s="190"/>
      <c r="F84" s="190"/>
      <c r="G84" s="119">
        <v>76</v>
      </c>
      <c r="H84" s="33">
        <v>78638521</v>
      </c>
      <c r="I84" s="120">
        <v>78291463</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-63134681</v>
      </c>
      <c r="I89" s="34">
        <f>I90-I91</f>
        <v>-73770639</v>
      </c>
    </row>
    <row r="90" spans="1:9" ht="12.75" customHeight="1">
      <c r="A90" s="187" t="s">
        <v>75</v>
      </c>
      <c r="B90" s="187"/>
      <c r="C90" s="187"/>
      <c r="D90" s="187"/>
      <c r="E90" s="187"/>
      <c r="F90" s="187"/>
      <c r="G90" s="15">
        <v>82</v>
      </c>
      <c r="H90" s="33">
        <v>0</v>
      </c>
      <c r="I90" s="33">
        <v>0</v>
      </c>
    </row>
    <row r="91" spans="1:9" ht="12.75" customHeight="1">
      <c r="A91" s="187" t="s">
        <v>76</v>
      </c>
      <c r="B91" s="187"/>
      <c r="C91" s="187"/>
      <c r="D91" s="187"/>
      <c r="E91" s="187"/>
      <c r="F91" s="187"/>
      <c r="G91" s="15">
        <v>83</v>
      </c>
      <c r="H91" s="33">
        <v>63134681</v>
      </c>
      <c r="I91" s="33">
        <v>73770639</v>
      </c>
    </row>
    <row r="92" spans="1:9" ht="12.75" customHeight="1">
      <c r="A92" s="191" t="s">
        <v>77</v>
      </c>
      <c r="B92" s="191"/>
      <c r="C92" s="191"/>
      <c r="D92" s="191"/>
      <c r="E92" s="191"/>
      <c r="F92" s="191"/>
      <c r="G92" s="16">
        <v>84</v>
      </c>
      <c r="H92" s="34">
        <f>H93-H94</f>
        <v>-11059200</v>
      </c>
      <c r="I92" s="34">
        <f>I93-I94</f>
        <v>-6528040</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11059200</v>
      </c>
      <c r="I94" s="33">
        <v>6528040</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5458556</v>
      </c>
      <c r="I96" s="34">
        <f>SUM(I97:I102)</f>
        <v>5497080</v>
      </c>
    </row>
    <row r="97" spans="1:9" ht="12.75" customHeight="1">
      <c r="A97" s="187" t="s">
        <v>81</v>
      </c>
      <c r="B97" s="187"/>
      <c r="C97" s="187"/>
      <c r="D97" s="187"/>
      <c r="E97" s="187"/>
      <c r="F97" s="187"/>
      <c r="G97" s="15">
        <v>89</v>
      </c>
      <c r="H97" s="33">
        <v>2216861</v>
      </c>
      <c r="I97" s="33">
        <v>2216861</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3241695</v>
      </c>
      <c r="I102" s="33">
        <v>3280219</v>
      </c>
    </row>
    <row r="103" spans="1:9" ht="12.75" customHeight="1">
      <c r="A103" s="189" t="s">
        <v>386</v>
      </c>
      <c r="B103" s="189"/>
      <c r="C103" s="189"/>
      <c r="D103" s="189"/>
      <c r="E103" s="189"/>
      <c r="F103" s="189"/>
      <c r="G103" s="16">
        <v>95</v>
      </c>
      <c r="H103" s="34">
        <f>SUM(H104:H114)</f>
        <v>109524129</v>
      </c>
      <c r="I103" s="34">
        <f>SUM(I104:I114)</f>
        <v>110429212</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76314657</v>
      </c>
      <c r="I109" s="33">
        <v>79685368</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416301</v>
      </c>
      <c r="I111" s="33">
        <v>149984</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15531057</v>
      </c>
      <c r="I113" s="33">
        <v>13407929</v>
      </c>
    </row>
    <row r="114" spans="1:9" ht="12.75" customHeight="1">
      <c r="A114" s="187" t="s">
        <v>97</v>
      </c>
      <c r="B114" s="187"/>
      <c r="C114" s="187"/>
      <c r="D114" s="187"/>
      <c r="E114" s="187"/>
      <c r="F114" s="187"/>
      <c r="G114" s="15">
        <v>106</v>
      </c>
      <c r="H114" s="33">
        <v>17262114</v>
      </c>
      <c r="I114" s="33">
        <v>17185931</v>
      </c>
    </row>
    <row r="115" spans="1:9" ht="12.75" customHeight="1">
      <c r="A115" s="189" t="s">
        <v>387</v>
      </c>
      <c r="B115" s="189"/>
      <c r="C115" s="189"/>
      <c r="D115" s="189"/>
      <c r="E115" s="189"/>
      <c r="F115" s="189"/>
      <c r="G115" s="16">
        <v>107</v>
      </c>
      <c r="H115" s="34">
        <f>SUM(H116:H129)</f>
        <v>121432926</v>
      </c>
      <c r="I115" s="34">
        <f>SUM(I116:I129)</f>
        <v>123998129</v>
      </c>
    </row>
    <row r="116" spans="1:9" ht="12.75" customHeight="1">
      <c r="A116" s="187" t="s">
        <v>87</v>
      </c>
      <c r="B116" s="187"/>
      <c r="C116" s="187"/>
      <c r="D116" s="187"/>
      <c r="E116" s="187"/>
      <c r="F116" s="187"/>
      <c r="G116" s="15">
        <v>108</v>
      </c>
      <c r="H116" s="33">
        <v>0</v>
      </c>
      <c r="I116" s="33">
        <v>205687</v>
      </c>
    </row>
    <row r="117" spans="1:9" ht="22.15" customHeight="1">
      <c r="A117" s="187" t="s">
        <v>88</v>
      </c>
      <c r="B117" s="187"/>
      <c r="C117" s="187"/>
      <c r="D117" s="187"/>
      <c r="E117" s="187"/>
      <c r="F117" s="187"/>
      <c r="G117" s="15">
        <v>109</v>
      </c>
      <c r="H117" s="33">
        <v>2896815</v>
      </c>
      <c r="I117" s="33">
        <v>8198767</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48987900</v>
      </c>
      <c r="I120" s="33">
        <v>48802840</v>
      </c>
    </row>
    <row r="121" spans="1:9" ht="12.75" customHeight="1">
      <c r="A121" s="187" t="s">
        <v>92</v>
      </c>
      <c r="B121" s="187"/>
      <c r="C121" s="187"/>
      <c r="D121" s="187"/>
      <c r="E121" s="187"/>
      <c r="F121" s="187"/>
      <c r="G121" s="15">
        <v>113</v>
      </c>
      <c r="H121" s="33">
        <v>14601078</v>
      </c>
      <c r="I121" s="33">
        <v>10432103</v>
      </c>
    </row>
    <row r="122" spans="1:9" ht="12.75" customHeight="1">
      <c r="A122" s="187" t="s">
        <v>93</v>
      </c>
      <c r="B122" s="187"/>
      <c r="C122" s="187"/>
      <c r="D122" s="187"/>
      <c r="E122" s="187"/>
      <c r="F122" s="187"/>
      <c r="G122" s="15">
        <v>114</v>
      </c>
      <c r="H122" s="33">
        <v>248218</v>
      </c>
      <c r="I122" s="33">
        <v>341627</v>
      </c>
    </row>
    <row r="123" spans="1:9" ht="12.75" customHeight="1">
      <c r="A123" s="187" t="s">
        <v>94</v>
      </c>
      <c r="B123" s="187"/>
      <c r="C123" s="187"/>
      <c r="D123" s="187"/>
      <c r="E123" s="187"/>
      <c r="F123" s="187"/>
      <c r="G123" s="15">
        <v>115</v>
      </c>
      <c r="H123" s="33">
        <v>30536461</v>
      </c>
      <c r="I123" s="33">
        <v>32180816</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4507486</v>
      </c>
      <c r="I125" s="33">
        <v>4464628</v>
      </c>
    </row>
    <row r="126" spans="1:9">
      <c r="A126" s="187" t="s">
        <v>99</v>
      </c>
      <c r="B126" s="187"/>
      <c r="C126" s="187"/>
      <c r="D126" s="187"/>
      <c r="E126" s="187"/>
      <c r="F126" s="187"/>
      <c r="G126" s="15">
        <v>118</v>
      </c>
      <c r="H126" s="33">
        <v>10239272</v>
      </c>
      <c r="I126" s="33">
        <v>10217775</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9415696</v>
      </c>
      <c r="I129" s="33">
        <v>9153886</v>
      </c>
    </row>
    <row r="130" spans="1:9" ht="22.15" customHeight="1">
      <c r="A130" s="188" t="s">
        <v>103</v>
      </c>
      <c r="B130" s="188"/>
      <c r="C130" s="188"/>
      <c r="D130" s="188"/>
      <c r="E130" s="188"/>
      <c r="F130" s="188"/>
      <c r="G130" s="15">
        <v>122</v>
      </c>
      <c r="H130" s="33">
        <v>2285548</v>
      </c>
      <c r="I130" s="33">
        <v>2187364</v>
      </c>
    </row>
    <row r="131" spans="1:9">
      <c r="A131" s="189" t="s">
        <v>388</v>
      </c>
      <c r="B131" s="189"/>
      <c r="C131" s="189"/>
      <c r="D131" s="189"/>
      <c r="E131" s="189"/>
      <c r="F131" s="189"/>
      <c r="G131" s="16">
        <v>123</v>
      </c>
      <c r="H131" s="34">
        <f>H75+H96+H103+H115+H130</f>
        <v>282414758</v>
      </c>
      <c r="I131" s="34">
        <f>I75+I96+I103+I115+I130</f>
        <v>279436340</v>
      </c>
    </row>
    <row r="132" spans="1:9">
      <c r="A132" s="188" t="s">
        <v>104</v>
      </c>
      <c r="B132" s="188"/>
      <c r="C132" s="188"/>
      <c r="D132" s="188"/>
      <c r="E132" s="188"/>
      <c r="F132" s="188"/>
      <c r="G132" s="15">
        <v>124</v>
      </c>
      <c r="H132" s="33">
        <v>6952409</v>
      </c>
      <c r="I132" s="33">
        <v>7080596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120" zoomScaleNormal="120" zoomScaleSheetLayoutView="110" workbookViewId="0">
      <selection activeCell="K44" sqref="K4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106</v>
      </c>
      <c r="B1" s="223"/>
      <c r="C1" s="223"/>
      <c r="D1" s="223"/>
      <c r="E1" s="223"/>
      <c r="F1" s="223"/>
      <c r="G1" s="223"/>
      <c r="H1" s="223"/>
      <c r="I1" s="223"/>
      <c r="J1" s="121"/>
      <c r="K1" s="121"/>
    </row>
    <row r="2" spans="1:11" ht="12.75" customHeight="1">
      <c r="A2" s="221" t="s">
        <v>450</v>
      </c>
      <c r="B2" s="221"/>
      <c r="C2" s="221"/>
      <c r="D2" s="221"/>
      <c r="E2" s="221"/>
      <c r="F2" s="221"/>
      <c r="G2" s="221"/>
      <c r="H2" s="221"/>
      <c r="I2" s="221"/>
      <c r="J2" s="121"/>
      <c r="K2" s="121"/>
    </row>
    <row r="3" spans="1:11">
      <c r="A3" s="227" t="s">
        <v>355</v>
      </c>
      <c r="B3" s="228"/>
      <c r="C3" s="228"/>
      <c r="D3" s="228"/>
      <c r="E3" s="228"/>
      <c r="F3" s="228"/>
      <c r="G3" s="228"/>
      <c r="H3" s="228"/>
      <c r="I3" s="228"/>
      <c r="J3" s="229"/>
      <c r="K3" s="229"/>
    </row>
    <row r="4" spans="1:11">
      <c r="A4" s="230" t="s">
        <v>445</v>
      </c>
      <c r="B4" s="231"/>
      <c r="C4" s="231"/>
      <c r="D4" s="231"/>
      <c r="E4" s="231"/>
      <c r="F4" s="231"/>
      <c r="G4" s="231"/>
      <c r="H4" s="231"/>
      <c r="I4" s="231"/>
      <c r="J4" s="232"/>
      <c r="K4" s="232"/>
    </row>
    <row r="5" spans="1:11" ht="22.15"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73302852</v>
      </c>
      <c r="I8" s="37">
        <f>SUM(I9:I13)</f>
        <v>43737843</v>
      </c>
      <c r="J8" s="37">
        <f>SUM(J9:J13)</f>
        <v>49435611</v>
      </c>
      <c r="K8" s="37">
        <f>SUM(K9:K13)</f>
        <v>20549164</v>
      </c>
    </row>
    <row r="9" spans="1:11">
      <c r="A9" s="187" t="s">
        <v>121</v>
      </c>
      <c r="B9" s="187"/>
      <c r="C9" s="187"/>
      <c r="D9" s="187"/>
      <c r="E9" s="187"/>
      <c r="F9" s="187"/>
      <c r="G9" s="15">
        <v>126</v>
      </c>
      <c r="H9" s="33">
        <v>6262383</v>
      </c>
      <c r="I9" s="33">
        <v>5585259</v>
      </c>
      <c r="J9" s="33">
        <v>2091486</v>
      </c>
      <c r="K9" s="33">
        <v>625199</v>
      </c>
    </row>
    <row r="10" spans="1:11">
      <c r="A10" s="187" t="s">
        <v>122</v>
      </c>
      <c r="B10" s="187"/>
      <c r="C10" s="187"/>
      <c r="D10" s="187"/>
      <c r="E10" s="187"/>
      <c r="F10" s="187"/>
      <c r="G10" s="15">
        <v>127</v>
      </c>
      <c r="H10" s="33">
        <v>64634404</v>
      </c>
      <c r="I10" s="33">
        <v>36353720</v>
      </c>
      <c r="J10" s="33">
        <v>45622170</v>
      </c>
      <c r="K10" s="33">
        <v>18429907</v>
      </c>
    </row>
    <row r="11" spans="1:11">
      <c r="A11" s="187" t="s">
        <v>123</v>
      </c>
      <c r="B11" s="187"/>
      <c r="C11" s="187"/>
      <c r="D11" s="187"/>
      <c r="E11" s="187"/>
      <c r="F11" s="187"/>
      <c r="G11" s="15">
        <v>128</v>
      </c>
      <c r="H11" s="33">
        <v>78067</v>
      </c>
      <c r="I11" s="33">
        <v>39440</v>
      </c>
      <c r="J11" s="33">
        <v>25256</v>
      </c>
      <c r="K11" s="33">
        <v>46</v>
      </c>
    </row>
    <row r="12" spans="1:11">
      <c r="A12" s="187" t="s">
        <v>124</v>
      </c>
      <c r="B12" s="187"/>
      <c r="C12" s="187"/>
      <c r="D12" s="187"/>
      <c r="E12" s="187"/>
      <c r="F12" s="187"/>
      <c r="G12" s="15">
        <v>129</v>
      </c>
      <c r="H12" s="33">
        <v>72422</v>
      </c>
      <c r="I12" s="33">
        <v>38311</v>
      </c>
      <c r="J12" s="33">
        <v>382867</v>
      </c>
      <c r="K12" s="33">
        <v>350639</v>
      </c>
    </row>
    <row r="13" spans="1:11">
      <c r="A13" s="187" t="s">
        <v>125</v>
      </c>
      <c r="B13" s="187"/>
      <c r="C13" s="187"/>
      <c r="D13" s="187"/>
      <c r="E13" s="187"/>
      <c r="F13" s="187"/>
      <c r="G13" s="15">
        <v>130</v>
      </c>
      <c r="H13" s="33">
        <v>2255576</v>
      </c>
      <c r="I13" s="33">
        <v>1721113</v>
      </c>
      <c r="J13" s="33">
        <v>1313832</v>
      </c>
      <c r="K13" s="33">
        <v>1143373</v>
      </c>
    </row>
    <row r="14" spans="1:11">
      <c r="A14" s="215" t="s">
        <v>126</v>
      </c>
      <c r="B14" s="215"/>
      <c r="C14" s="215"/>
      <c r="D14" s="215"/>
      <c r="E14" s="215"/>
      <c r="F14" s="215"/>
      <c r="G14" s="20">
        <v>131</v>
      </c>
      <c r="H14" s="37">
        <f>H15+H16+H20+H24+H25+H26+H29+H36</f>
        <v>75277017</v>
      </c>
      <c r="I14" s="37">
        <f>I15+I16+I20+I24+I25+I26+I29+I36</f>
        <v>42322124</v>
      </c>
      <c r="J14" s="37">
        <f>J15+J16+J20+J24+J25+J26+J29+J36</f>
        <v>50856569</v>
      </c>
      <c r="K14" s="37">
        <f>K15+K16+K20+K24+K25+K26+K29+K36</f>
        <v>19026883</v>
      </c>
    </row>
    <row r="15" spans="1:11">
      <c r="A15" s="187" t="s">
        <v>108</v>
      </c>
      <c r="B15" s="187"/>
      <c r="C15" s="187"/>
      <c r="D15" s="187"/>
      <c r="E15" s="187"/>
      <c r="F15" s="187"/>
      <c r="G15" s="15">
        <v>132</v>
      </c>
      <c r="H15" s="33">
        <v>-5553233</v>
      </c>
      <c r="I15" s="33">
        <v>10613</v>
      </c>
      <c r="J15" s="33">
        <v>-11750581</v>
      </c>
      <c r="K15" s="33">
        <v>-6992840</v>
      </c>
    </row>
    <row r="16" spans="1:11">
      <c r="A16" s="216" t="s">
        <v>127</v>
      </c>
      <c r="B16" s="216"/>
      <c r="C16" s="216"/>
      <c r="D16" s="216"/>
      <c r="E16" s="216"/>
      <c r="F16" s="216"/>
      <c r="G16" s="20">
        <v>133</v>
      </c>
      <c r="H16" s="37">
        <f>SUM(H17:H19)</f>
        <v>36905337</v>
      </c>
      <c r="I16" s="37">
        <f>SUM(I17:I19)</f>
        <v>20019538</v>
      </c>
      <c r="J16" s="37">
        <f>SUM(J17:J19)</f>
        <v>27640437</v>
      </c>
      <c r="K16" s="37">
        <f>SUM(K17:K19)</f>
        <v>10892782</v>
      </c>
    </row>
    <row r="17" spans="1:11">
      <c r="A17" s="217" t="s">
        <v>128</v>
      </c>
      <c r="B17" s="217"/>
      <c r="C17" s="217"/>
      <c r="D17" s="217"/>
      <c r="E17" s="217"/>
      <c r="F17" s="217"/>
      <c r="G17" s="15">
        <v>134</v>
      </c>
      <c r="H17" s="33">
        <v>19060576</v>
      </c>
      <c r="I17" s="33">
        <v>8873918</v>
      </c>
      <c r="J17" s="33">
        <v>18630430</v>
      </c>
      <c r="K17" s="33">
        <v>7481918</v>
      </c>
    </row>
    <row r="18" spans="1:11">
      <c r="A18" s="217" t="s">
        <v>129</v>
      </c>
      <c r="B18" s="217"/>
      <c r="C18" s="217"/>
      <c r="D18" s="217"/>
      <c r="E18" s="217"/>
      <c r="F18" s="217"/>
      <c r="G18" s="15">
        <v>135</v>
      </c>
      <c r="H18" s="33">
        <v>7948421</v>
      </c>
      <c r="I18" s="33">
        <v>5317520</v>
      </c>
      <c r="J18" s="33">
        <v>4688023</v>
      </c>
      <c r="K18" s="33">
        <v>1252170</v>
      </c>
    </row>
    <row r="19" spans="1:11">
      <c r="A19" s="217" t="s">
        <v>130</v>
      </c>
      <c r="B19" s="217"/>
      <c r="C19" s="217"/>
      <c r="D19" s="217"/>
      <c r="E19" s="217"/>
      <c r="F19" s="217"/>
      <c r="G19" s="15">
        <v>136</v>
      </c>
      <c r="H19" s="33">
        <v>9896340</v>
      </c>
      <c r="I19" s="33">
        <v>5828100</v>
      </c>
      <c r="J19" s="33">
        <v>4321984</v>
      </c>
      <c r="K19" s="33">
        <v>2158694</v>
      </c>
    </row>
    <row r="20" spans="1:11">
      <c r="A20" s="216" t="s">
        <v>131</v>
      </c>
      <c r="B20" s="216"/>
      <c r="C20" s="216"/>
      <c r="D20" s="216"/>
      <c r="E20" s="216"/>
      <c r="F20" s="216"/>
      <c r="G20" s="20">
        <v>137</v>
      </c>
      <c r="H20" s="37">
        <f>SUM(H21:H23)</f>
        <v>30161172</v>
      </c>
      <c r="I20" s="37">
        <f>SUM(I21:I23)</f>
        <v>14909226</v>
      </c>
      <c r="J20" s="37">
        <f>SUM(J21:J23)</f>
        <v>18143915</v>
      </c>
      <c r="K20" s="37">
        <f>SUM(K21:K23)</f>
        <v>5329458</v>
      </c>
    </row>
    <row r="21" spans="1:11">
      <c r="A21" s="217" t="s">
        <v>109</v>
      </c>
      <c r="B21" s="217"/>
      <c r="C21" s="217"/>
      <c r="D21" s="217"/>
      <c r="E21" s="217"/>
      <c r="F21" s="217"/>
      <c r="G21" s="15">
        <v>138</v>
      </c>
      <c r="H21" s="33">
        <v>20757550</v>
      </c>
      <c r="I21" s="33">
        <v>10368548</v>
      </c>
      <c r="J21" s="33">
        <v>12001052</v>
      </c>
      <c r="K21" s="33">
        <v>4194075</v>
      </c>
    </row>
    <row r="22" spans="1:11">
      <c r="A22" s="217" t="s">
        <v>110</v>
      </c>
      <c r="B22" s="217"/>
      <c r="C22" s="217"/>
      <c r="D22" s="217"/>
      <c r="E22" s="217"/>
      <c r="F22" s="217"/>
      <c r="G22" s="15">
        <v>139</v>
      </c>
      <c r="H22" s="33">
        <v>5954067</v>
      </c>
      <c r="I22" s="33">
        <v>2845216</v>
      </c>
      <c r="J22" s="33">
        <v>3819325</v>
      </c>
      <c r="K22" s="33">
        <v>799595</v>
      </c>
    </row>
    <row r="23" spans="1:11">
      <c r="A23" s="217" t="s">
        <v>111</v>
      </c>
      <c r="B23" s="217"/>
      <c r="C23" s="217"/>
      <c r="D23" s="217"/>
      <c r="E23" s="217"/>
      <c r="F23" s="217"/>
      <c r="G23" s="15">
        <v>140</v>
      </c>
      <c r="H23" s="33">
        <v>3449555</v>
      </c>
      <c r="I23" s="33">
        <v>1695462</v>
      </c>
      <c r="J23" s="33">
        <v>2323538</v>
      </c>
      <c r="K23" s="33">
        <v>335788</v>
      </c>
    </row>
    <row r="24" spans="1:11">
      <c r="A24" s="187" t="s">
        <v>112</v>
      </c>
      <c r="B24" s="187"/>
      <c r="C24" s="187"/>
      <c r="D24" s="187"/>
      <c r="E24" s="187"/>
      <c r="F24" s="187"/>
      <c r="G24" s="15">
        <v>141</v>
      </c>
      <c r="H24" s="33">
        <v>3817784</v>
      </c>
      <c r="I24" s="33">
        <v>1910339</v>
      </c>
      <c r="J24" s="33">
        <v>4865308</v>
      </c>
      <c r="K24" s="33">
        <v>2377605</v>
      </c>
    </row>
    <row r="25" spans="1:11">
      <c r="A25" s="187" t="s">
        <v>113</v>
      </c>
      <c r="B25" s="187"/>
      <c r="C25" s="187"/>
      <c r="D25" s="187"/>
      <c r="E25" s="187"/>
      <c r="F25" s="187"/>
      <c r="G25" s="15">
        <v>142</v>
      </c>
      <c r="H25" s="33">
        <v>9519620</v>
      </c>
      <c r="I25" s="33">
        <v>5113715</v>
      </c>
      <c r="J25" s="33">
        <v>8039234</v>
      </c>
      <c r="K25" s="33">
        <v>3570094</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0</v>
      </c>
      <c r="K29" s="37">
        <f>SUM(K30:K35)</f>
        <v>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426337</v>
      </c>
      <c r="I36" s="33">
        <v>358693</v>
      </c>
      <c r="J36" s="33">
        <v>3918256</v>
      </c>
      <c r="K36" s="33">
        <v>3849784</v>
      </c>
    </row>
    <row r="37" spans="1:11">
      <c r="A37" s="215" t="s">
        <v>142</v>
      </c>
      <c r="B37" s="215"/>
      <c r="C37" s="215"/>
      <c r="D37" s="215"/>
      <c r="E37" s="215"/>
      <c r="F37" s="215"/>
      <c r="G37" s="20">
        <v>154</v>
      </c>
      <c r="H37" s="37">
        <f>SUM(H38:H47)</f>
        <v>1753038</v>
      </c>
      <c r="I37" s="37">
        <f>SUM(I38:I47)</f>
        <v>1679242</v>
      </c>
      <c r="J37" s="37">
        <f>SUM(J38:J47)</f>
        <v>3201752</v>
      </c>
      <c r="K37" s="37">
        <f>SUM(K38:K47)</f>
        <v>1693984</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37370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922867</v>
      </c>
      <c r="I42" s="33">
        <v>922867</v>
      </c>
      <c r="J42" s="33">
        <v>628723</v>
      </c>
      <c r="K42" s="33">
        <v>146020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117476</v>
      </c>
      <c r="I44" s="33">
        <v>117476</v>
      </c>
      <c r="J44" s="33">
        <v>13023</v>
      </c>
      <c r="K44" s="33">
        <v>599</v>
      </c>
    </row>
    <row r="45" spans="1:11">
      <c r="A45" s="187" t="s">
        <v>150</v>
      </c>
      <c r="B45" s="187"/>
      <c r="C45" s="187"/>
      <c r="D45" s="187"/>
      <c r="E45" s="187"/>
      <c r="F45" s="187"/>
      <c r="G45" s="15">
        <v>162</v>
      </c>
      <c r="H45" s="33">
        <v>705428</v>
      </c>
      <c r="I45" s="33">
        <v>638899</v>
      </c>
      <c r="J45" s="33">
        <v>2522636</v>
      </c>
      <c r="K45" s="33">
        <v>1547365</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7267</v>
      </c>
      <c r="I47" s="33">
        <v>0</v>
      </c>
      <c r="J47" s="33">
        <v>0</v>
      </c>
      <c r="K47" s="33">
        <v>0</v>
      </c>
    </row>
    <row r="48" spans="1:11">
      <c r="A48" s="215" t="s">
        <v>153</v>
      </c>
      <c r="B48" s="215"/>
      <c r="C48" s="215"/>
      <c r="D48" s="215"/>
      <c r="E48" s="215"/>
      <c r="F48" s="215"/>
      <c r="G48" s="20">
        <v>165</v>
      </c>
      <c r="H48" s="37">
        <f>SUM(H49:H55)</f>
        <v>3145972</v>
      </c>
      <c r="I48" s="37">
        <f>SUM(I49:I55)</f>
        <v>2471347</v>
      </c>
      <c r="J48" s="37">
        <f>SUM(J49:J55)</f>
        <v>8308834</v>
      </c>
      <c r="K48" s="37">
        <f>SUM(K49:K55)</f>
        <v>2581649</v>
      </c>
    </row>
    <row r="49" spans="1:11" ht="25.15" customHeight="1">
      <c r="A49" s="187" t="s">
        <v>154</v>
      </c>
      <c r="B49" s="187"/>
      <c r="C49" s="187"/>
      <c r="D49" s="187"/>
      <c r="E49" s="187"/>
      <c r="F49" s="187"/>
      <c r="G49" s="15">
        <v>166</v>
      </c>
      <c r="H49" s="33">
        <v>43055</v>
      </c>
      <c r="I49" s="33">
        <v>18455</v>
      </c>
      <c r="J49" s="33">
        <v>38053</v>
      </c>
      <c r="K49" s="33">
        <v>18627</v>
      </c>
    </row>
    <row r="50" spans="1:11">
      <c r="A50" s="211" t="s">
        <v>155</v>
      </c>
      <c r="B50" s="211"/>
      <c r="C50" s="211"/>
      <c r="D50" s="211"/>
      <c r="E50" s="211"/>
      <c r="F50" s="211"/>
      <c r="G50" s="15">
        <v>167</v>
      </c>
      <c r="H50" s="33">
        <v>922867</v>
      </c>
      <c r="I50" s="33">
        <v>922867</v>
      </c>
      <c r="J50" s="33">
        <v>628723</v>
      </c>
      <c r="K50" s="33">
        <v>146020</v>
      </c>
    </row>
    <row r="51" spans="1:11">
      <c r="A51" s="211" t="s">
        <v>156</v>
      </c>
      <c r="B51" s="211"/>
      <c r="C51" s="211"/>
      <c r="D51" s="211"/>
      <c r="E51" s="211"/>
      <c r="F51" s="211"/>
      <c r="G51" s="15">
        <v>168</v>
      </c>
      <c r="H51" s="33">
        <v>1684312</v>
      </c>
      <c r="I51" s="33">
        <v>1207659</v>
      </c>
      <c r="J51" s="33">
        <v>3361643</v>
      </c>
      <c r="K51" s="33">
        <v>1599592</v>
      </c>
    </row>
    <row r="52" spans="1:11">
      <c r="A52" s="211" t="s">
        <v>157</v>
      </c>
      <c r="B52" s="211"/>
      <c r="C52" s="211"/>
      <c r="D52" s="211"/>
      <c r="E52" s="211"/>
      <c r="F52" s="211"/>
      <c r="G52" s="15">
        <v>169</v>
      </c>
      <c r="H52" s="33">
        <v>437980</v>
      </c>
      <c r="I52" s="33">
        <v>274848</v>
      </c>
      <c r="J52" s="33">
        <v>4280415</v>
      </c>
      <c r="K52" s="33">
        <v>817410</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0</v>
      </c>
      <c r="K54" s="33">
        <v>0</v>
      </c>
    </row>
    <row r="55" spans="1:11">
      <c r="A55" s="211" t="s">
        <v>160</v>
      </c>
      <c r="B55" s="211"/>
      <c r="C55" s="211"/>
      <c r="D55" s="211"/>
      <c r="E55" s="211"/>
      <c r="F55" s="211"/>
      <c r="G55" s="15">
        <v>172</v>
      </c>
      <c r="H55" s="33">
        <v>57758</v>
      </c>
      <c r="I55" s="33">
        <v>47518</v>
      </c>
      <c r="J55" s="33">
        <v>0</v>
      </c>
      <c r="K55" s="33">
        <v>0</v>
      </c>
    </row>
    <row r="56" spans="1:11" ht="22.15"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75055890</v>
      </c>
      <c r="I60" s="37">
        <f t="shared" ref="I60:K60" si="0">I8+I37+I56+I57</f>
        <v>45417085</v>
      </c>
      <c r="J60" s="37">
        <f t="shared" si="0"/>
        <v>52637363</v>
      </c>
      <c r="K60" s="37">
        <f t="shared" si="0"/>
        <v>22243148</v>
      </c>
    </row>
    <row r="61" spans="1:11">
      <c r="A61" s="215" t="s">
        <v>166</v>
      </c>
      <c r="B61" s="215"/>
      <c r="C61" s="215"/>
      <c r="D61" s="215"/>
      <c r="E61" s="215"/>
      <c r="F61" s="215"/>
      <c r="G61" s="20">
        <v>178</v>
      </c>
      <c r="H61" s="37">
        <f>H14+H48+H58+H59</f>
        <v>78422989</v>
      </c>
      <c r="I61" s="37">
        <f t="shared" ref="I61:K61" si="1">I14+I48+I58+I59</f>
        <v>44793471</v>
      </c>
      <c r="J61" s="37">
        <f t="shared" si="1"/>
        <v>59165403</v>
      </c>
      <c r="K61" s="37">
        <f t="shared" si="1"/>
        <v>21608532</v>
      </c>
    </row>
    <row r="62" spans="1:11">
      <c r="A62" s="215" t="s">
        <v>167</v>
      </c>
      <c r="B62" s="215"/>
      <c r="C62" s="215"/>
      <c r="D62" s="215"/>
      <c r="E62" s="215"/>
      <c r="F62" s="215"/>
      <c r="G62" s="20">
        <v>179</v>
      </c>
      <c r="H62" s="37">
        <f>H60-H61</f>
        <v>-3367099</v>
      </c>
      <c r="I62" s="37">
        <f t="shared" ref="I62:K62" si="2">I60-I61</f>
        <v>623614</v>
      </c>
      <c r="J62" s="37">
        <f t="shared" si="2"/>
        <v>-6528040</v>
      </c>
      <c r="K62" s="37">
        <f t="shared" si="2"/>
        <v>634616</v>
      </c>
    </row>
    <row r="63" spans="1:11">
      <c r="A63" s="214" t="s">
        <v>168</v>
      </c>
      <c r="B63" s="214"/>
      <c r="C63" s="214"/>
      <c r="D63" s="214"/>
      <c r="E63" s="214"/>
      <c r="F63" s="214"/>
      <c r="G63" s="20">
        <v>180</v>
      </c>
      <c r="H63" s="37">
        <f>+IF((H60-H61)&gt;0,(H60-H61),0)</f>
        <v>0</v>
      </c>
      <c r="I63" s="37">
        <f t="shared" ref="I63:K63" si="3">+IF((I60-I61)&gt;0,(I60-I61),0)</f>
        <v>623614</v>
      </c>
      <c r="J63" s="37">
        <f t="shared" si="3"/>
        <v>0</v>
      </c>
      <c r="K63" s="37">
        <f t="shared" si="3"/>
        <v>634616</v>
      </c>
    </row>
    <row r="64" spans="1:11">
      <c r="A64" s="214" t="s">
        <v>169</v>
      </c>
      <c r="B64" s="214"/>
      <c r="C64" s="214"/>
      <c r="D64" s="214"/>
      <c r="E64" s="214"/>
      <c r="F64" s="214"/>
      <c r="G64" s="20">
        <v>181</v>
      </c>
      <c r="H64" s="37">
        <f>+IF((H60-H61)&lt;0,(H60-H61),0)</f>
        <v>-3367099</v>
      </c>
      <c r="I64" s="37">
        <f t="shared" ref="I64:K64" si="4">+IF((I60-I61)&lt;0,(I60-I61),0)</f>
        <v>0</v>
      </c>
      <c r="J64" s="37">
        <f t="shared" si="4"/>
        <v>-6528040</v>
      </c>
      <c r="K64" s="37">
        <f t="shared" si="4"/>
        <v>0</v>
      </c>
    </row>
    <row r="65" spans="1:11">
      <c r="A65" s="220" t="s">
        <v>115</v>
      </c>
      <c r="B65" s="220"/>
      <c r="C65" s="220"/>
      <c r="D65" s="220"/>
      <c r="E65" s="220"/>
      <c r="F65" s="220"/>
      <c r="G65" s="15">
        <v>182</v>
      </c>
      <c r="H65" s="33">
        <v>0</v>
      </c>
      <c r="I65" s="33">
        <v>0</v>
      </c>
      <c r="J65" s="33">
        <v>0</v>
      </c>
      <c r="K65" s="33">
        <v>0</v>
      </c>
    </row>
    <row r="66" spans="1:11">
      <c r="A66" s="215" t="s">
        <v>170</v>
      </c>
      <c r="B66" s="215"/>
      <c r="C66" s="215"/>
      <c r="D66" s="215"/>
      <c r="E66" s="215"/>
      <c r="F66" s="215"/>
      <c r="G66" s="20">
        <v>183</v>
      </c>
      <c r="H66" s="37">
        <f>H62-H65</f>
        <v>-3367099</v>
      </c>
      <c r="I66" s="37">
        <f t="shared" ref="I66:K66" si="5">I62-I65</f>
        <v>623614</v>
      </c>
      <c r="J66" s="37">
        <f t="shared" si="5"/>
        <v>-6528040</v>
      </c>
      <c r="K66" s="37">
        <f t="shared" si="5"/>
        <v>634616</v>
      </c>
    </row>
    <row r="67" spans="1:11">
      <c r="A67" s="214" t="s">
        <v>171</v>
      </c>
      <c r="B67" s="214"/>
      <c r="C67" s="214"/>
      <c r="D67" s="214"/>
      <c r="E67" s="214"/>
      <c r="F67" s="214"/>
      <c r="G67" s="20">
        <v>184</v>
      </c>
      <c r="H67" s="37">
        <f>+IF((H62-H65)&gt;0,(H62-H65),0)</f>
        <v>0</v>
      </c>
      <c r="I67" s="37">
        <f t="shared" ref="I67:K67" si="6">+IF((I62-I65)&gt;0,(I62-I65),0)</f>
        <v>623614</v>
      </c>
      <c r="J67" s="37">
        <f t="shared" si="6"/>
        <v>0</v>
      </c>
      <c r="K67" s="37">
        <f t="shared" si="6"/>
        <v>634616</v>
      </c>
    </row>
    <row r="68" spans="1:11">
      <c r="A68" s="214" t="s">
        <v>172</v>
      </c>
      <c r="B68" s="214"/>
      <c r="C68" s="214"/>
      <c r="D68" s="214"/>
      <c r="E68" s="214"/>
      <c r="F68" s="214"/>
      <c r="G68" s="20">
        <v>185</v>
      </c>
      <c r="H68" s="37">
        <f>+IF((H62-H65)&lt;0,(H62-H65),0)</f>
        <v>-3367099</v>
      </c>
      <c r="I68" s="37">
        <f t="shared" ref="I68:K68" si="7">+IF((I62-I65)&lt;0,(I62-I65),0)</f>
        <v>0</v>
      </c>
      <c r="J68" s="37">
        <f t="shared" si="7"/>
        <v>-6528040</v>
      </c>
      <c r="K68" s="37">
        <f t="shared" si="7"/>
        <v>0</v>
      </c>
    </row>
    <row r="69" spans="1:11">
      <c r="A69" s="192" t="s">
        <v>173</v>
      </c>
      <c r="B69" s="192"/>
      <c r="C69" s="192"/>
      <c r="D69" s="192"/>
      <c r="E69" s="192"/>
      <c r="F69" s="192"/>
      <c r="G69" s="212"/>
      <c r="H69" s="212"/>
      <c r="I69" s="212"/>
      <c r="J69" s="213"/>
      <c r="K69" s="213"/>
    </row>
    <row r="70" spans="1:11" ht="22.15"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v>-3367099</v>
      </c>
      <c r="I89" s="40">
        <v>623614</v>
      </c>
      <c r="J89" s="40">
        <f>+J68</f>
        <v>-6528040</v>
      </c>
      <c r="K89" s="40">
        <f>+K67</f>
        <v>634616</v>
      </c>
    </row>
    <row r="90" spans="1:11" ht="24" customHeight="1">
      <c r="A90" s="208" t="s">
        <v>192</v>
      </c>
      <c r="B90" s="208"/>
      <c r="C90" s="208"/>
      <c r="D90" s="208"/>
      <c r="E90" s="208"/>
      <c r="F90" s="208"/>
      <c r="G90" s="20">
        <v>203</v>
      </c>
      <c r="H90" s="39">
        <f>SUM(H91:H98)</f>
        <v>1403875</v>
      </c>
      <c r="I90" s="39">
        <f>SUM(I91:I98)</f>
        <v>701937</v>
      </c>
      <c r="J90" s="39">
        <f>SUM(J91:J98)</f>
        <v>486054</v>
      </c>
      <c r="K90" s="39">
        <f>SUM(K91:K98)</f>
        <v>234385</v>
      </c>
    </row>
    <row r="91" spans="1:11">
      <c r="A91" s="211" t="s">
        <v>193</v>
      </c>
      <c r="B91" s="211"/>
      <c r="C91" s="211"/>
      <c r="D91" s="211"/>
      <c r="E91" s="211"/>
      <c r="F91" s="211"/>
      <c r="G91" s="15">
        <v>204</v>
      </c>
      <c r="H91" s="40">
        <v>0</v>
      </c>
      <c r="I91" s="40">
        <v>0</v>
      </c>
      <c r="J91" s="40">
        <v>0</v>
      </c>
      <c r="K91" s="40">
        <v>0</v>
      </c>
    </row>
    <row r="92" spans="1:11" ht="22.15" customHeight="1">
      <c r="A92" s="211" t="s">
        <v>194</v>
      </c>
      <c r="B92" s="211"/>
      <c r="C92" s="211"/>
      <c r="D92" s="211"/>
      <c r="E92" s="211"/>
      <c r="F92" s="211"/>
      <c r="G92" s="15">
        <v>205</v>
      </c>
      <c r="H92" s="40">
        <v>1403875</v>
      </c>
      <c r="I92" s="40">
        <v>701937</v>
      </c>
      <c r="J92" s="40">
        <v>423242</v>
      </c>
      <c r="K92" s="40">
        <v>211621</v>
      </c>
    </row>
    <row r="93" spans="1:11" ht="22.15" customHeight="1">
      <c r="A93" s="211" t="s">
        <v>195</v>
      </c>
      <c r="B93" s="211"/>
      <c r="C93" s="211"/>
      <c r="D93" s="211"/>
      <c r="E93" s="211"/>
      <c r="F93" s="211"/>
      <c r="G93" s="15">
        <v>206</v>
      </c>
      <c r="H93" s="40">
        <v>0</v>
      </c>
      <c r="I93" s="40">
        <v>0</v>
      </c>
      <c r="J93" s="40">
        <v>0</v>
      </c>
      <c r="K93" s="40">
        <v>0</v>
      </c>
    </row>
    <row r="94" spans="1:11" ht="22.15" customHeight="1">
      <c r="A94" s="211" t="s">
        <v>196</v>
      </c>
      <c r="B94" s="211"/>
      <c r="C94" s="211"/>
      <c r="D94" s="211"/>
      <c r="E94" s="211"/>
      <c r="F94" s="211"/>
      <c r="G94" s="15">
        <v>207</v>
      </c>
      <c r="H94" s="40">
        <v>0</v>
      </c>
      <c r="I94" s="40">
        <v>0</v>
      </c>
      <c r="J94" s="40">
        <v>0</v>
      </c>
      <c r="K94" s="40">
        <v>0</v>
      </c>
    </row>
    <row r="95" spans="1:11" ht="22.15" customHeight="1">
      <c r="A95" s="211" t="s">
        <v>197</v>
      </c>
      <c r="B95" s="211"/>
      <c r="C95" s="211"/>
      <c r="D95" s="211"/>
      <c r="E95" s="211"/>
      <c r="F95" s="211"/>
      <c r="G95" s="15">
        <v>208</v>
      </c>
      <c r="H95" s="40">
        <v>0</v>
      </c>
      <c r="I95" s="40">
        <v>0</v>
      </c>
      <c r="J95" s="40">
        <v>0</v>
      </c>
      <c r="K95" s="40">
        <v>0</v>
      </c>
    </row>
    <row r="96" spans="1:11" ht="22.15"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62812</v>
      </c>
      <c r="K98" s="40">
        <v>22764</v>
      </c>
    </row>
    <row r="99" spans="1:11">
      <c r="A99" s="188" t="s">
        <v>119</v>
      </c>
      <c r="B99" s="188"/>
      <c r="C99" s="188"/>
      <c r="D99" s="188"/>
      <c r="E99" s="188"/>
      <c r="F99" s="188"/>
      <c r="G99" s="15">
        <v>212</v>
      </c>
      <c r="H99" s="40">
        <v>0</v>
      </c>
      <c r="I99" s="40">
        <v>0</v>
      </c>
      <c r="J99" s="40">
        <v>0</v>
      </c>
      <c r="K99" s="40">
        <v>0</v>
      </c>
    </row>
    <row r="100" spans="1:11" ht="22.9" customHeight="1">
      <c r="A100" s="208" t="s">
        <v>201</v>
      </c>
      <c r="B100" s="208"/>
      <c r="C100" s="208"/>
      <c r="D100" s="208"/>
      <c r="E100" s="208"/>
      <c r="F100" s="208"/>
      <c r="G100" s="20">
        <v>213</v>
      </c>
      <c r="H100" s="39">
        <f>H90-H99</f>
        <v>1403875</v>
      </c>
      <c r="I100" s="39">
        <f>I90-I99</f>
        <v>701937</v>
      </c>
      <c r="J100" s="39">
        <f>J90-J99</f>
        <v>486054</v>
      </c>
      <c r="K100" s="39">
        <f>K90-K99</f>
        <v>234385</v>
      </c>
    </row>
    <row r="101" spans="1:11">
      <c r="A101" s="208" t="s">
        <v>202</v>
      </c>
      <c r="B101" s="208"/>
      <c r="C101" s="208"/>
      <c r="D101" s="208"/>
      <c r="E101" s="208"/>
      <c r="F101" s="208"/>
      <c r="G101" s="20">
        <v>214</v>
      </c>
      <c r="H101" s="39">
        <f>H89+H100</f>
        <v>-1963224</v>
      </c>
      <c r="I101" s="39">
        <f>I89+I100</f>
        <v>1325551</v>
      </c>
      <c r="J101" s="39">
        <f>J89+J100</f>
        <v>-6041986</v>
      </c>
      <c r="K101" s="39">
        <f>K89+K100</f>
        <v>869001</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-1963224</v>
      </c>
      <c r="I103" s="39">
        <f>I104+I105</f>
        <v>1325551</v>
      </c>
      <c r="J103" s="39">
        <f>J104+J105</f>
        <v>-6041986</v>
      </c>
      <c r="K103" s="39">
        <f>K104+K105</f>
        <v>869001</v>
      </c>
    </row>
    <row r="104" spans="1:11">
      <c r="A104" s="210" t="s">
        <v>117</v>
      </c>
      <c r="B104" s="210"/>
      <c r="C104" s="210"/>
      <c r="D104" s="210"/>
      <c r="E104" s="210"/>
      <c r="F104" s="210"/>
      <c r="G104" s="15">
        <v>216</v>
      </c>
      <c r="H104" s="40">
        <v>-1963224</v>
      </c>
      <c r="I104" s="40">
        <v>1325551</v>
      </c>
      <c r="J104" s="40">
        <f>+J89+J90</f>
        <v>-6041986</v>
      </c>
      <c r="K104" s="40">
        <f>+K89+K90</f>
        <v>869001</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5" zoomScaleNormal="100" zoomScaleSheetLayoutView="110" workbookViewId="0">
      <selection activeCell="I17" sqref="I17"/>
    </sheetView>
  </sheetViews>
  <sheetFormatPr defaultColWidth="9.140625" defaultRowHeight="12.75"/>
  <cols>
    <col min="1" max="7" width="9.140625" style="21"/>
    <col min="8" max="9" width="30.28515625" style="51" customWidth="1"/>
    <col min="10" max="16384" width="9.140625" style="21"/>
  </cols>
  <sheetData>
    <row r="1" spans="1:9">
      <c r="A1" s="261" t="s">
        <v>206</v>
      </c>
      <c r="B1" s="262"/>
      <c r="C1" s="262"/>
      <c r="D1" s="262"/>
      <c r="E1" s="262"/>
      <c r="F1" s="262"/>
      <c r="G1" s="262"/>
      <c r="H1" s="262"/>
      <c r="I1" s="262"/>
    </row>
    <row r="2" spans="1:9">
      <c r="A2" s="221" t="s">
        <v>451</v>
      </c>
      <c r="B2" s="197"/>
      <c r="C2" s="197"/>
      <c r="D2" s="197"/>
      <c r="E2" s="197"/>
      <c r="F2" s="197"/>
      <c r="G2" s="197"/>
      <c r="H2" s="197"/>
      <c r="I2" s="197"/>
    </row>
    <row r="3" spans="1:9">
      <c r="A3" s="263" t="s">
        <v>355</v>
      </c>
      <c r="B3" s="264"/>
      <c r="C3" s="264"/>
      <c r="D3" s="264"/>
      <c r="E3" s="264"/>
      <c r="F3" s="264"/>
      <c r="G3" s="264"/>
      <c r="H3" s="264"/>
      <c r="I3" s="264"/>
    </row>
    <row r="4" spans="1:9" ht="12.75" customHeight="1">
      <c r="A4" s="200" t="s">
        <v>444</v>
      </c>
      <c r="B4" s="201"/>
      <c r="C4" s="201"/>
      <c r="D4" s="201"/>
      <c r="E4" s="201"/>
      <c r="F4" s="201"/>
      <c r="G4" s="201"/>
      <c r="H4" s="201"/>
      <c r="I4" s="202"/>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43">
        <v>-3367099</v>
      </c>
      <c r="I8" s="43">
        <v>-6528040</v>
      </c>
    </row>
    <row r="9" spans="1:9" ht="12.75" customHeight="1">
      <c r="A9" s="258" t="s">
        <v>211</v>
      </c>
      <c r="B9" s="259"/>
      <c r="C9" s="259"/>
      <c r="D9" s="259"/>
      <c r="E9" s="259"/>
      <c r="F9" s="260"/>
      <c r="G9" s="25">
        <v>2</v>
      </c>
      <c r="H9" s="44">
        <f>H10+H11+H12+H13+H14+H15+H16+H17</f>
        <v>7018356</v>
      </c>
      <c r="I9" s="44">
        <f>I10+I11+I12+I13+I14+I15+I16+I17</f>
        <v>14097506</v>
      </c>
    </row>
    <row r="10" spans="1:9" ht="12.75" customHeight="1">
      <c r="A10" s="255" t="s">
        <v>212</v>
      </c>
      <c r="B10" s="256"/>
      <c r="C10" s="256"/>
      <c r="D10" s="256"/>
      <c r="E10" s="256"/>
      <c r="F10" s="257"/>
      <c r="G10" s="26">
        <v>3</v>
      </c>
      <c r="H10" s="45">
        <v>3817784</v>
      </c>
      <c r="I10" s="45">
        <v>4865308</v>
      </c>
    </row>
    <row r="11" spans="1:9" ht="22.15" customHeight="1">
      <c r="A11" s="255" t="s">
        <v>213</v>
      </c>
      <c r="B11" s="256"/>
      <c r="C11" s="256"/>
      <c r="D11" s="256"/>
      <c r="E11" s="256"/>
      <c r="F11" s="257"/>
      <c r="G11" s="26">
        <v>4</v>
      </c>
      <c r="H11" s="45">
        <v>-118310</v>
      </c>
      <c r="I11" s="45">
        <v>-7447</v>
      </c>
    </row>
    <row r="12" spans="1:9" ht="23.45" customHeight="1">
      <c r="A12" s="255" t="s">
        <v>214</v>
      </c>
      <c r="B12" s="256"/>
      <c r="C12" s="256"/>
      <c r="D12" s="256"/>
      <c r="E12" s="256"/>
      <c r="F12" s="257"/>
      <c r="G12" s="26">
        <v>5</v>
      </c>
      <c r="H12" s="45">
        <v>0</v>
      </c>
      <c r="I12" s="45">
        <v>763117</v>
      </c>
    </row>
    <row r="13" spans="1:9" ht="12.75" customHeight="1">
      <c r="A13" s="255" t="s">
        <v>215</v>
      </c>
      <c r="B13" s="256"/>
      <c r="C13" s="256"/>
      <c r="D13" s="256"/>
      <c r="E13" s="256"/>
      <c r="F13" s="257"/>
      <c r="G13" s="26">
        <v>6</v>
      </c>
      <c r="H13" s="45">
        <v>287</v>
      </c>
      <c r="I13" s="45">
        <v>-37371</v>
      </c>
    </row>
    <row r="14" spans="1:9" ht="12.75" customHeight="1">
      <c r="A14" s="255" t="s">
        <v>216</v>
      </c>
      <c r="B14" s="256"/>
      <c r="C14" s="256"/>
      <c r="D14" s="256"/>
      <c r="E14" s="256"/>
      <c r="F14" s="257"/>
      <c r="G14" s="26">
        <v>7</v>
      </c>
      <c r="H14" s="45">
        <v>1727368</v>
      </c>
      <c r="I14" s="45">
        <v>3224066</v>
      </c>
    </row>
    <row r="15" spans="1:9" ht="12.75" customHeight="1">
      <c r="A15" s="255" t="s">
        <v>217</v>
      </c>
      <c r="B15" s="256"/>
      <c r="C15" s="256"/>
      <c r="D15" s="256"/>
      <c r="E15" s="256"/>
      <c r="F15" s="257"/>
      <c r="G15" s="26">
        <v>8</v>
      </c>
      <c r="H15" s="45">
        <v>0</v>
      </c>
      <c r="I15" s="45">
        <v>48897</v>
      </c>
    </row>
    <row r="16" spans="1:9" ht="12.75" customHeight="1">
      <c r="A16" s="255" t="s">
        <v>218</v>
      </c>
      <c r="B16" s="256"/>
      <c r="C16" s="256"/>
      <c r="D16" s="256"/>
      <c r="E16" s="256"/>
      <c r="F16" s="257"/>
      <c r="G16" s="26">
        <v>9</v>
      </c>
      <c r="H16" s="45">
        <v>1591227</v>
      </c>
      <c r="I16" s="45">
        <v>1434779</v>
      </c>
    </row>
    <row r="17" spans="1:9" ht="25.15" customHeight="1">
      <c r="A17" s="255" t="s">
        <v>219</v>
      </c>
      <c r="B17" s="256"/>
      <c r="C17" s="256"/>
      <c r="D17" s="256"/>
      <c r="E17" s="256"/>
      <c r="F17" s="257"/>
      <c r="G17" s="26">
        <v>10</v>
      </c>
      <c r="H17" s="45">
        <v>0</v>
      </c>
      <c r="I17" s="45">
        <v>3806157</v>
      </c>
    </row>
    <row r="18" spans="1:9" ht="28.15" customHeight="1">
      <c r="A18" s="234" t="s">
        <v>390</v>
      </c>
      <c r="B18" s="235"/>
      <c r="C18" s="235"/>
      <c r="D18" s="235"/>
      <c r="E18" s="235"/>
      <c r="F18" s="236"/>
      <c r="G18" s="25">
        <v>11</v>
      </c>
      <c r="H18" s="44">
        <f>H8+H9</f>
        <v>3651257</v>
      </c>
      <c r="I18" s="44">
        <f>I8+I9</f>
        <v>7569466</v>
      </c>
    </row>
    <row r="19" spans="1:9" ht="12.75" customHeight="1">
      <c r="A19" s="258" t="s">
        <v>220</v>
      </c>
      <c r="B19" s="259"/>
      <c r="C19" s="259"/>
      <c r="D19" s="259"/>
      <c r="E19" s="259"/>
      <c r="F19" s="260"/>
      <c r="G19" s="25">
        <v>12</v>
      </c>
      <c r="H19" s="44">
        <f>H20+H21+H22+H23</f>
        <v>-12018952</v>
      </c>
      <c r="I19" s="44">
        <f>I20+I21+I22+I23</f>
        <v>-5710960</v>
      </c>
    </row>
    <row r="20" spans="1:9" ht="12.75" customHeight="1">
      <c r="A20" s="255" t="s">
        <v>221</v>
      </c>
      <c r="B20" s="256"/>
      <c r="C20" s="256"/>
      <c r="D20" s="256"/>
      <c r="E20" s="256"/>
      <c r="F20" s="257"/>
      <c r="G20" s="26">
        <v>13</v>
      </c>
      <c r="H20" s="45">
        <v>-5552803</v>
      </c>
      <c r="I20" s="45">
        <v>727154</v>
      </c>
    </row>
    <row r="21" spans="1:9" ht="12.75" customHeight="1">
      <c r="A21" s="255" t="s">
        <v>222</v>
      </c>
      <c r="B21" s="256"/>
      <c r="C21" s="256"/>
      <c r="D21" s="256"/>
      <c r="E21" s="256"/>
      <c r="F21" s="257"/>
      <c r="G21" s="26">
        <v>14</v>
      </c>
      <c r="H21" s="45">
        <v>925284</v>
      </c>
      <c r="I21" s="45">
        <v>5491739</v>
      </c>
    </row>
    <row r="22" spans="1:9" ht="12.75" customHeight="1">
      <c r="A22" s="255" t="s">
        <v>223</v>
      </c>
      <c r="B22" s="256"/>
      <c r="C22" s="256"/>
      <c r="D22" s="256"/>
      <c r="E22" s="256"/>
      <c r="F22" s="257"/>
      <c r="G22" s="26">
        <v>15</v>
      </c>
      <c r="H22" s="45">
        <v>-11473584</v>
      </c>
      <c r="I22" s="45">
        <v>-11948790</v>
      </c>
    </row>
    <row r="23" spans="1:9" ht="12.75" customHeight="1">
      <c r="A23" s="255" t="s">
        <v>224</v>
      </c>
      <c r="B23" s="256"/>
      <c r="C23" s="256"/>
      <c r="D23" s="256"/>
      <c r="E23" s="256"/>
      <c r="F23" s="257"/>
      <c r="G23" s="26">
        <v>16</v>
      </c>
      <c r="H23" s="45">
        <v>4082151</v>
      </c>
      <c r="I23" s="45">
        <v>18937</v>
      </c>
    </row>
    <row r="24" spans="1:9" ht="12.75" customHeight="1">
      <c r="A24" s="234" t="s">
        <v>225</v>
      </c>
      <c r="B24" s="235"/>
      <c r="C24" s="235"/>
      <c r="D24" s="235"/>
      <c r="E24" s="235"/>
      <c r="F24" s="236"/>
      <c r="G24" s="25">
        <v>17</v>
      </c>
      <c r="H24" s="44">
        <f>H18+H19</f>
        <v>-8367695</v>
      </c>
      <c r="I24" s="44">
        <f>I18+I19</f>
        <v>1858506</v>
      </c>
    </row>
    <row r="25" spans="1:9" ht="12.75" customHeight="1">
      <c r="A25" s="246" t="s">
        <v>226</v>
      </c>
      <c r="B25" s="247"/>
      <c r="C25" s="247"/>
      <c r="D25" s="247"/>
      <c r="E25" s="247"/>
      <c r="F25" s="248"/>
      <c r="G25" s="26">
        <v>18</v>
      </c>
      <c r="H25" s="45">
        <v>720387</v>
      </c>
      <c r="I25" s="45">
        <v>-852636</v>
      </c>
    </row>
    <row r="26" spans="1:9" ht="12.75" customHeight="1">
      <c r="A26" s="246" t="s">
        <v>227</v>
      </c>
      <c r="B26" s="247"/>
      <c r="C26" s="247"/>
      <c r="D26" s="247"/>
      <c r="E26" s="247"/>
      <c r="F26" s="248"/>
      <c r="G26" s="26">
        <v>19</v>
      </c>
      <c r="H26" s="45">
        <v>0</v>
      </c>
      <c r="I26" s="45">
        <v>0</v>
      </c>
    </row>
    <row r="27" spans="1:9" ht="25.9" customHeight="1">
      <c r="A27" s="237" t="s">
        <v>228</v>
      </c>
      <c r="B27" s="238"/>
      <c r="C27" s="238"/>
      <c r="D27" s="238"/>
      <c r="E27" s="238"/>
      <c r="F27" s="239"/>
      <c r="G27" s="27">
        <v>20</v>
      </c>
      <c r="H27" s="46">
        <f>H24+H25+H26</f>
        <v>-7647308</v>
      </c>
      <c r="I27" s="46">
        <f>I24+I25+I26</f>
        <v>1005870</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0</v>
      </c>
      <c r="I29" s="47">
        <v>7447</v>
      </c>
    </row>
    <row r="30" spans="1:9" ht="12.75" customHeight="1">
      <c r="A30" s="246" t="s">
        <v>231</v>
      </c>
      <c r="B30" s="247"/>
      <c r="C30" s="247"/>
      <c r="D30" s="247"/>
      <c r="E30" s="247"/>
      <c r="F30" s="248"/>
      <c r="G30" s="26">
        <v>22</v>
      </c>
      <c r="H30" s="48">
        <v>0</v>
      </c>
      <c r="I30" s="48">
        <v>0</v>
      </c>
    </row>
    <row r="31" spans="1:9" ht="12.75" customHeight="1">
      <c r="A31" s="246" t="s">
        <v>232</v>
      </c>
      <c r="B31" s="247"/>
      <c r="C31" s="247"/>
      <c r="D31" s="247"/>
      <c r="E31" s="247"/>
      <c r="F31" s="248"/>
      <c r="G31" s="26">
        <v>23</v>
      </c>
      <c r="H31" s="48">
        <v>492</v>
      </c>
      <c r="I31" s="48">
        <v>0</v>
      </c>
    </row>
    <row r="32" spans="1:9" ht="12.75" customHeight="1">
      <c r="A32" s="246" t="s">
        <v>233</v>
      </c>
      <c r="B32" s="247"/>
      <c r="C32" s="247"/>
      <c r="D32" s="247"/>
      <c r="E32" s="247"/>
      <c r="F32" s="248"/>
      <c r="G32" s="26">
        <v>24</v>
      </c>
      <c r="H32" s="48">
        <v>0</v>
      </c>
      <c r="I32" s="48">
        <v>0</v>
      </c>
    </row>
    <row r="33" spans="1:9" ht="12.75" customHeight="1">
      <c r="A33" s="246" t="s">
        <v>234</v>
      </c>
      <c r="B33" s="247"/>
      <c r="C33" s="247"/>
      <c r="D33" s="247"/>
      <c r="E33" s="247"/>
      <c r="F33" s="248"/>
      <c r="G33" s="26">
        <v>25</v>
      </c>
      <c r="H33" s="48">
        <v>0</v>
      </c>
      <c r="I33" s="48">
        <v>3221349</v>
      </c>
    </row>
    <row r="34" spans="1:9" ht="12.75" customHeight="1">
      <c r="A34" s="246" t="s">
        <v>235</v>
      </c>
      <c r="B34" s="247"/>
      <c r="C34" s="247"/>
      <c r="D34" s="247"/>
      <c r="E34" s="247"/>
      <c r="F34" s="248"/>
      <c r="G34" s="26">
        <v>26</v>
      </c>
      <c r="H34" s="48">
        <v>126549</v>
      </c>
      <c r="I34" s="48">
        <v>0</v>
      </c>
    </row>
    <row r="35" spans="1:9" ht="26.45" customHeight="1">
      <c r="A35" s="234" t="s">
        <v>236</v>
      </c>
      <c r="B35" s="235"/>
      <c r="C35" s="235"/>
      <c r="D35" s="235"/>
      <c r="E35" s="235"/>
      <c r="F35" s="236"/>
      <c r="G35" s="25">
        <v>27</v>
      </c>
      <c r="H35" s="49">
        <f>H29+H30+H31+H32+H33+H34</f>
        <v>127041</v>
      </c>
      <c r="I35" s="49">
        <f>I29+I30+I31+I32+I33+I34</f>
        <v>3228796</v>
      </c>
    </row>
    <row r="36" spans="1:9" ht="22.9" customHeight="1">
      <c r="A36" s="246" t="s">
        <v>237</v>
      </c>
      <c r="B36" s="247"/>
      <c r="C36" s="247"/>
      <c r="D36" s="247"/>
      <c r="E36" s="247"/>
      <c r="F36" s="248"/>
      <c r="G36" s="26">
        <v>28</v>
      </c>
      <c r="H36" s="48">
        <v>-2403630</v>
      </c>
      <c r="I36" s="48">
        <v>-933165</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0</v>
      </c>
      <c r="I38" s="48">
        <v>-2925413</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v>-35895</v>
      </c>
      <c r="I40" s="48">
        <v>0</v>
      </c>
    </row>
    <row r="41" spans="1:9" ht="24" customHeight="1">
      <c r="A41" s="234" t="s">
        <v>242</v>
      </c>
      <c r="B41" s="235"/>
      <c r="C41" s="235"/>
      <c r="D41" s="235"/>
      <c r="E41" s="235"/>
      <c r="F41" s="236"/>
      <c r="G41" s="25">
        <v>33</v>
      </c>
      <c r="H41" s="49">
        <f>H36+H37+H38+H39+H40</f>
        <v>-2439525</v>
      </c>
      <c r="I41" s="49">
        <f>I36+I37+I38+I39+I40</f>
        <v>-3858578</v>
      </c>
    </row>
    <row r="42" spans="1:9" ht="29.45" customHeight="1">
      <c r="A42" s="237" t="s">
        <v>243</v>
      </c>
      <c r="B42" s="238"/>
      <c r="C42" s="238"/>
      <c r="D42" s="238"/>
      <c r="E42" s="238"/>
      <c r="F42" s="239"/>
      <c r="G42" s="27">
        <v>34</v>
      </c>
      <c r="H42" s="50">
        <f>H35+H41</f>
        <v>-2312484</v>
      </c>
      <c r="I42" s="50">
        <f>I35+I41</f>
        <v>-629782</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0</v>
      </c>
      <c r="I44" s="47">
        <v>0</v>
      </c>
    </row>
    <row r="45" spans="1:9" ht="25.15" customHeight="1">
      <c r="A45" s="246" t="s">
        <v>246</v>
      </c>
      <c r="B45" s="247"/>
      <c r="C45" s="247"/>
      <c r="D45" s="247"/>
      <c r="E45" s="247"/>
      <c r="F45" s="248"/>
      <c r="G45" s="26">
        <v>36</v>
      </c>
      <c r="H45" s="48">
        <v>0</v>
      </c>
      <c r="I45" s="48">
        <v>0</v>
      </c>
    </row>
    <row r="46" spans="1:9" ht="12.75" customHeight="1">
      <c r="A46" s="246" t="s">
        <v>247</v>
      </c>
      <c r="B46" s="247"/>
      <c r="C46" s="247"/>
      <c r="D46" s="247"/>
      <c r="E46" s="247"/>
      <c r="F46" s="248"/>
      <c r="G46" s="26">
        <v>37</v>
      </c>
      <c r="H46" s="48">
        <v>29804089</v>
      </c>
      <c r="I46" s="48">
        <v>17337461</v>
      </c>
    </row>
    <row r="47" spans="1:9" ht="12.75" customHeight="1">
      <c r="A47" s="246" t="s">
        <v>248</v>
      </c>
      <c r="B47" s="247"/>
      <c r="C47" s="247"/>
      <c r="D47" s="247"/>
      <c r="E47" s="247"/>
      <c r="F47" s="248"/>
      <c r="G47" s="26">
        <v>38</v>
      </c>
      <c r="H47" s="48">
        <v>0</v>
      </c>
      <c r="I47" s="48">
        <v>0</v>
      </c>
    </row>
    <row r="48" spans="1:9" ht="22.15" customHeight="1">
      <c r="A48" s="234" t="s">
        <v>249</v>
      </c>
      <c r="B48" s="235"/>
      <c r="C48" s="235"/>
      <c r="D48" s="235"/>
      <c r="E48" s="235"/>
      <c r="F48" s="236"/>
      <c r="G48" s="25">
        <v>39</v>
      </c>
      <c r="H48" s="49">
        <f>H44+H45+H46+H47</f>
        <v>29804089</v>
      </c>
      <c r="I48" s="49">
        <f>I44+I45+I46+I47</f>
        <v>17337461</v>
      </c>
    </row>
    <row r="49" spans="1:9" ht="24.6" customHeight="1">
      <c r="A49" s="246" t="s">
        <v>389</v>
      </c>
      <c r="B49" s="247"/>
      <c r="C49" s="247"/>
      <c r="D49" s="247"/>
      <c r="E49" s="247"/>
      <c r="F49" s="248"/>
      <c r="G49" s="26">
        <v>40</v>
      </c>
      <c r="H49" s="48">
        <v>-20579089</v>
      </c>
      <c r="I49" s="48">
        <v>-16956341</v>
      </c>
    </row>
    <row r="50" spans="1:9" ht="12.75" customHeight="1">
      <c r="A50" s="246" t="s">
        <v>250</v>
      </c>
      <c r="B50" s="247"/>
      <c r="C50" s="247"/>
      <c r="D50" s="247"/>
      <c r="E50" s="247"/>
      <c r="F50" s="248"/>
      <c r="G50" s="26">
        <v>41</v>
      </c>
      <c r="H50" s="48">
        <v>0</v>
      </c>
      <c r="I50" s="48">
        <v>0</v>
      </c>
    </row>
    <row r="51" spans="1:9" ht="12.75" customHeight="1">
      <c r="A51" s="246" t="s">
        <v>251</v>
      </c>
      <c r="B51" s="247"/>
      <c r="C51" s="247"/>
      <c r="D51" s="247"/>
      <c r="E51" s="247"/>
      <c r="F51" s="248"/>
      <c r="G51" s="26">
        <v>42</v>
      </c>
      <c r="H51" s="48">
        <v>0</v>
      </c>
      <c r="I51" s="48">
        <v>0</v>
      </c>
    </row>
    <row r="52" spans="1:9" ht="22.9" customHeight="1">
      <c r="A52" s="246" t="s">
        <v>252</v>
      </c>
      <c r="B52" s="247"/>
      <c r="C52" s="247"/>
      <c r="D52" s="247"/>
      <c r="E52" s="247"/>
      <c r="F52" s="248"/>
      <c r="G52" s="26">
        <v>43</v>
      </c>
      <c r="H52" s="48">
        <v>0</v>
      </c>
      <c r="I52" s="48">
        <v>0</v>
      </c>
    </row>
    <row r="53" spans="1:9" ht="12.75" customHeight="1">
      <c r="A53" s="246" t="s">
        <v>253</v>
      </c>
      <c r="B53" s="247"/>
      <c r="C53" s="247"/>
      <c r="D53" s="247"/>
      <c r="E53" s="247"/>
      <c r="F53" s="248"/>
      <c r="G53" s="26">
        <v>44</v>
      </c>
      <c r="H53" s="48">
        <v>0</v>
      </c>
      <c r="I53" s="48">
        <v>-1558035</v>
      </c>
    </row>
    <row r="54" spans="1:9" ht="30.6" customHeight="1">
      <c r="A54" s="234" t="s">
        <v>254</v>
      </c>
      <c r="B54" s="235"/>
      <c r="C54" s="235"/>
      <c r="D54" s="235"/>
      <c r="E54" s="235"/>
      <c r="F54" s="236"/>
      <c r="G54" s="25">
        <v>45</v>
      </c>
      <c r="H54" s="49">
        <f>H49+H50+H51+H52+H53</f>
        <v>-20579089</v>
      </c>
      <c r="I54" s="49">
        <f>I49+I50+I51+I52+I53</f>
        <v>-18514376</v>
      </c>
    </row>
    <row r="55" spans="1:9" ht="29.45" customHeight="1">
      <c r="A55" s="249" t="s">
        <v>255</v>
      </c>
      <c r="B55" s="250"/>
      <c r="C55" s="250"/>
      <c r="D55" s="250"/>
      <c r="E55" s="250"/>
      <c r="F55" s="251"/>
      <c r="G55" s="25">
        <v>46</v>
      </c>
      <c r="H55" s="49">
        <f>H48+H54</f>
        <v>9225000</v>
      </c>
      <c r="I55" s="49">
        <f>I48+I54</f>
        <v>-1176915</v>
      </c>
    </row>
    <row r="56" spans="1:9">
      <c r="A56" s="246" t="s">
        <v>256</v>
      </c>
      <c r="B56" s="247"/>
      <c r="C56" s="247"/>
      <c r="D56" s="247"/>
      <c r="E56" s="247"/>
      <c r="F56" s="248"/>
      <c r="G56" s="26">
        <v>47</v>
      </c>
      <c r="H56" s="48">
        <v>0</v>
      </c>
      <c r="I56" s="48">
        <v>0</v>
      </c>
    </row>
    <row r="57" spans="1:9" ht="26.45" customHeight="1">
      <c r="A57" s="249" t="s">
        <v>257</v>
      </c>
      <c r="B57" s="250"/>
      <c r="C57" s="250"/>
      <c r="D57" s="250"/>
      <c r="E57" s="250"/>
      <c r="F57" s="251"/>
      <c r="G57" s="25">
        <v>48</v>
      </c>
      <c r="H57" s="49">
        <f>H27+H42+H55+H56</f>
        <v>-734792</v>
      </c>
      <c r="I57" s="49">
        <f>I27+I42+I55+I56</f>
        <v>-800827</v>
      </c>
    </row>
    <row r="58" spans="1:9">
      <c r="A58" s="252" t="s">
        <v>258</v>
      </c>
      <c r="B58" s="253"/>
      <c r="C58" s="253"/>
      <c r="D58" s="253"/>
      <c r="E58" s="253"/>
      <c r="F58" s="254"/>
      <c r="G58" s="26">
        <v>49</v>
      </c>
      <c r="H58" s="48">
        <v>1959023</v>
      </c>
      <c r="I58" s="48">
        <v>1279399</v>
      </c>
    </row>
    <row r="59" spans="1:9" ht="31.15" customHeight="1">
      <c r="A59" s="237" t="s">
        <v>259</v>
      </c>
      <c r="B59" s="238"/>
      <c r="C59" s="238"/>
      <c r="D59" s="238"/>
      <c r="E59" s="238"/>
      <c r="F59" s="239"/>
      <c r="G59" s="27">
        <v>50</v>
      </c>
      <c r="H59" s="50">
        <f>H57+H58</f>
        <v>1224231</v>
      </c>
      <c r="I59" s="50">
        <f>I57+I58</f>
        <v>478572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16" sqref="K16"/>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260</v>
      </c>
      <c r="B1" s="262"/>
      <c r="C1" s="262"/>
      <c r="D1" s="262"/>
      <c r="E1" s="262"/>
      <c r="F1" s="262"/>
      <c r="G1" s="262"/>
      <c r="H1" s="262"/>
      <c r="I1" s="262"/>
    </row>
    <row r="2" spans="1:9" ht="12.75" customHeight="1">
      <c r="A2" s="221" t="s">
        <v>453</v>
      </c>
      <c r="B2" s="197"/>
      <c r="C2" s="197"/>
      <c r="D2" s="197"/>
      <c r="E2" s="197"/>
      <c r="F2" s="197"/>
      <c r="G2" s="197"/>
      <c r="H2" s="197"/>
      <c r="I2" s="197"/>
    </row>
    <row r="3" spans="1:9">
      <c r="A3" s="271" t="s">
        <v>355</v>
      </c>
      <c r="B3" s="272"/>
      <c r="C3" s="272"/>
      <c r="D3" s="272"/>
      <c r="E3" s="272"/>
      <c r="F3" s="272"/>
      <c r="G3" s="272"/>
      <c r="H3" s="272"/>
      <c r="I3" s="272"/>
    </row>
    <row r="4" spans="1:9">
      <c r="A4" s="283" t="s">
        <v>412</v>
      </c>
      <c r="B4" s="201"/>
      <c r="C4" s="201"/>
      <c r="D4" s="201"/>
      <c r="E4" s="201"/>
      <c r="F4" s="201"/>
      <c r="G4" s="201"/>
      <c r="H4" s="201"/>
      <c r="I4" s="202"/>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4" t="s">
        <v>287</v>
      </c>
      <c r="B36" s="284"/>
      <c r="C36" s="284"/>
      <c r="D36" s="284"/>
      <c r="E36" s="284"/>
      <c r="F36" s="284"/>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110" zoomScaleNormal="110" zoomScaleSheetLayoutView="77" workbookViewId="0">
      <pane xSplit="7" ySplit="6" topLeftCell="J36" activePane="bottomRight" state="frozen"/>
      <selection pane="topRight" activeCell="H1" sqref="H1"/>
      <selection pane="bottomLeft" activeCell="A7" sqref="A7"/>
      <selection pane="bottomRight" activeCell="T40" sqref="T40"/>
    </sheetView>
  </sheetViews>
  <sheetFormatPr defaultRowHeight="12.75"/>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302</v>
      </c>
      <c r="B1" s="306"/>
      <c r="C1" s="306"/>
      <c r="D1" s="306"/>
      <c r="E1" s="306"/>
      <c r="F1" s="306"/>
      <c r="G1" s="306"/>
      <c r="H1" s="306"/>
      <c r="I1" s="306"/>
      <c r="J1" s="306"/>
      <c r="K1" s="56"/>
    </row>
    <row r="2" spans="1:23" ht="15.75">
      <c r="A2" s="2"/>
      <c r="B2" s="3"/>
      <c r="C2" s="307" t="s">
        <v>303</v>
      </c>
      <c r="D2" s="307"/>
      <c r="E2" s="10">
        <v>43831</v>
      </c>
      <c r="F2" s="4" t="s">
        <v>0</v>
      </c>
      <c r="G2" s="10">
        <v>44012</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375</v>
      </c>
      <c r="B10" s="308"/>
      <c r="C10" s="308"/>
      <c r="D10" s="308"/>
      <c r="E10" s="308"/>
      <c r="F10" s="308"/>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87" t="s">
        <v>333</v>
      </c>
      <c r="B19" s="287"/>
      <c r="C19" s="287"/>
      <c r="D19" s="287"/>
      <c r="E19" s="287"/>
      <c r="F19" s="287"/>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87" t="s">
        <v>335</v>
      </c>
      <c r="B21" s="287"/>
      <c r="C21" s="287"/>
      <c r="D21" s="287"/>
      <c r="E21" s="287"/>
      <c r="F21" s="287"/>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376</v>
      </c>
      <c r="B29" s="295"/>
      <c r="C29" s="295"/>
      <c r="D29" s="295"/>
      <c r="E29" s="295"/>
      <c r="F29" s="295"/>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c r="A33" s="292" t="s">
        <v>346</v>
      </c>
      <c r="B33" s="292"/>
      <c r="C33" s="292"/>
      <c r="D33" s="292"/>
      <c r="E33" s="292"/>
      <c r="F33" s="292"/>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41066860</v>
      </c>
      <c r="I35" s="65">
        <v>655664</v>
      </c>
      <c r="J35" s="65">
        <v>0</v>
      </c>
      <c r="K35" s="65">
        <v>754460</v>
      </c>
      <c r="L35" s="65">
        <v>3371478</v>
      </c>
      <c r="M35" s="65">
        <v>0</v>
      </c>
      <c r="N35" s="65">
        <v>163453</v>
      </c>
      <c r="O35" s="65">
        <v>78638521</v>
      </c>
      <c r="P35" s="65">
        <v>0</v>
      </c>
      <c r="Q35" s="65">
        <v>0</v>
      </c>
      <c r="R35" s="65">
        <v>0</v>
      </c>
      <c r="S35" s="65">
        <v>-63134681</v>
      </c>
      <c r="T35" s="65">
        <v>-11059200</v>
      </c>
      <c r="U35" s="69">
        <f t="shared" ref="U35:U37" si="9">H35+I35+J35+K35-L35+M35+N35+O35+P35+Q35+R35+S35+T35</f>
        <v>43713599</v>
      </c>
      <c r="V35" s="65">
        <v>0</v>
      </c>
      <c r="W35" s="69">
        <f t="shared" ref="W35:W37" si="10">U35+V35</f>
        <v>43713599</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378</v>
      </c>
      <c r="B38" s="294"/>
      <c r="C38" s="294"/>
      <c r="D38" s="294"/>
      <c r="E38" s="294"/>
      <c r="F38" s="294"/>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-63134681</v>
      </c>
      <c r="T38" s="69">
        <f t="shared" si="11"/>
        <v>-11059200</v>
      </c>
      <c r="U38" s="69">
        <f t="shared" si="11"/>
        <v>43713599</v>
      </c>
      <c r="V38" s="69">
        <f t="shared" si="11"/>
        <v>0</v>
      </c>
      <c r="W38" s="69">
        <f t="shared" si="11"/>
        <v>43713599</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-6528040</v>
      </c>
      <c r="U39" s="69">
        <f t="shared" ref="U39:U56" si="12">H39+I39+J39+K39-L39+M39+N39+O39+P39+Q39+R39+S39+T39</f>
        <v>-6528040</v>
      </c>
      <c r="V39" s="65">
        <v>0</v>
      </c>
      <c r="W39" s="69">
        <f t="shared" ref="W39:W56" si="13">U39+V39</f>
        <v>-6528040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-347058</v>
      </c>
      <c r="P41" s="67">
        <v>0</v>
      </c>
      <c r="Q41" s="67">
        <v>0</v>
      </c>
      <c r="R41" s="67">
        <v>0</v>
      </c>
      <c r="S41" s="65">
        <v>347058</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128">
        <v>62812</v>
      </c>
      <c r="O47" s="128">
        <v>0</v>
      </c>
      <c r="P47" s="128">
        <v>0</v>
      </c>
      <c r="Q47" s="128">
        <v>0</v>
      </c>
      <c r="R47" s="128">
        <v>0</v>
      </c>
      <c r="S47" s="128">
        <v>0</v>
      </c>
      <c r="T47" s="65">
        <v>0</v>
      </c>
      <c r="U47" s="69">
        <f t="shared" si="12"/>
        <v>62812</v>
      </c>
      <c r="V47" s="65">
        <v>0</v>
      </c>
      <c r="W47" s="69">
        <f t="shared" si="13"/>
        <v>62812</v>
      </c>
    </row>
    <row r="48" spans="1:23">
      <c r="A48" s="287" t="s">
        <v>334</v>
      </c>
      <c r="B48" s="287"/>
      <c r="C48" s="287"/>
      <c r="D48" s="287"/>
      <c r="E48" s="287"/>
      <c r="F48" s="287"/>
      <c r="G48" s="6">
        <v>40</v>
      </c>
      <c r="H48" s="67">
        <v>0</v>
      </c>
      <c r="I48" s="67">
        <v>0</v>
      </c>
      <c r="J48" s="67">
        <v>0</v>
      </c>
      <c r="K48" s="67">
        <v>0</v>
      </c>
      <c r="L48" s="67">
        <v>0</v>
      </c>
      <c r="M48" s="67">
        <v>0</v>
      </c>
      <c r="N48" s="128">
        <v>0</v>
      </c>
      <c r="O48" s="128">
        <v>0</v>
      </c>
      <c r="P48" s="128">
        <v>0</v>
      </c>
      <c r="Q48" s="128">
        <v>0</v>
      </c>
      <c r="R48" s="128">
        <v>0</v>
      </c>
      <c r="S48" s="128">
        <v>76184</v>
      </c>
      <c r="T48" s="65">
        <v>0</v>
      </c>
      <c r="U48" s="69">
        <f t="shared" si="12"/>
        <v>76184</v>
      </c>
      <c r="V48" s="65">
        <v>0</v>
      </c>
      <c r="W48" s="69">
        <f t="shared" si="13"/>
        <v>76184</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-11059200</v>
      </c>
      <c r="T55" s="65">
        <v>11059200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379</v>
      </c>
      <c r="B57" s="288"/>
      <c r="C57" s="288"/>
      <c r="D57" s="288"/>
      <c r="E57" s="288"/>
      <c r="F57" s="288"/>
      <c r="G57" s="9">
        <v>49</v>
      </c>
      <c r="H57" s="70">
        <f>SUM(H38:H56)</f>
        <v>41066860</v>
      </c>
      <c r="I57" s="70">
        <f t="shared" ref="I57:W57" si="14">SUM(I38:I56)</f>
        <v>655664</v>
      </c>
      <c r="J57" s="70">
        <f t="shared" si="14"/>
        <v>0</v>
      </c>
      <c r="K57" s="70">
        <f t="shared" si="14"/>
        <v>754460</v>
      </c>
      <c r="L57" s="70">
        <f t="shared" si="14"/>
        <v>3371478</v>
      </c>
      <c r="M57" s="70">
        <f t="shared" si="14"/>
        <v>0</v>
      </c>
      <c r="N57" s="70">
        <f t="shared" si="14"/>
        <v>226265</v>
      </c>
      <c r="O57" s="70">
        <f t="shared" si="14"/>
        <v>78291463</v>
      </c>
      <c r="P57" s="70">
        <f t="shared" si="14"/>
        <v>0</v>
      </c>
      <c r="Q57" s="70">
        <f t="shared" si="14"/>
        <v>0</v>
      </c>
      <c r="R57" s="70">
        <f t="shared" si="14"/>
        <v>0</v>
      </c>
      <c r="S57" s="70">
        <f t="shared" si="14"/>
        <v>-73770639</v>
      </c>
      <c r="T57" s="70">
        <f t="shared" si="14"/>
        <v>-6528040</v>
      </c>
      <c r="U57" s="70">
        <f t="shared" si="14"/>
        <v>37324555</v>
      </c>
      <c r="V57" s="70">
        <f t="shared" si="14"/>
        <v>0</v>
      </c>
      <c r="W57" s="70">
        <f t="shared" si="14"/>
        <v>37324555</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62812</v>
      </c>
      <c r="O59" s="69">
        <f t="shared" si="15"/>
        <v>-347058</v>
      </c>
      <c r="P59" s="69">
        <f t="shared" si="15"/>
        <v>0</v>
      </c>
      <c r="Q59" s="69">
        <f t="shared" si="15"/>
        <v>0</v>
      </c>
      <c r="R59" s="69">
        <f t="shared" si="15"/>
        <v>0</v>
      </c>
      <c r="S59" s="69">
        <f t="shared" si="15"/>
        <v>423242</v>
      </c>
      <c r="T59" s="69">
        <f t="shared" si="15"/>
        <v>0</v>
      </c>
      <c r="U59" s="69">
        <f t="shared" si="15"/>
        <v>138996</v>
      </c>
      <c r="V59" s="69">
        <f t="shared" si="15"/>
        <v>0</v>
      </c>
      <c r="W59" s="69">
        <f t="shared" si="15"/>
        <v>138996</v>
      </c>
    </row>
    <row r="60" spans="1:23" ht="27.75" customHeight="1">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62812</v>
      </c>
      <c r="O60" s="69">
        <f t="shared" si="16"/>
        <v>-347058</v>
      </c>
      <c r="P60" s="69">
        <f t="shared" si="16"/>
        <v>0</v>
      </c>
      <c r="Q60" s="69">
        <f t="shared" si="16"/>
        <v>0</v>
      </c>
      <c r="R60" s="69">
        <f t="shared" si="16"/>
        <v>0</v>
      </c>
      <c r="S60" s="69">
        <f t="shared" si="16"/>
        <v>423242</v>
      </c>
      <c r="T60" s="69">
        <f t="shared" si="16"/>
        <v>-6528040</v>
      </c>
      <c r="U60" s="69">
        <f t="shared" si="16"/>
        <v>-6389044</v>
      </c>
      <c r="V60" s="69">
        <f t="shared" si="16"/>
        <v>0</v>
      </c>
      <c r="W60" s="69">
        <f t="shared" si="16"/>
        <v>-6389044</v>
      </c>
    </row>
    <row r="61" spans="1:23" ht="29.25" customHeight="1">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-11059200</v>
      </c>
      <c r="T61" s="70">
        <f t="shared" si="17"/>
        <v>11059200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zoomScaleNormal="100" workbookViewId="0">
      <selection activeCell="N14" sqref="N14"/>
    </sheetView>
  </sheetViews>
  <sheetFormatPr defaultRowHeight="12.75"/>
  <sheetData>
    <row r="1" spans="1:9">
      <c r="A1" s="315" t="s">
        <v>452</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22baa3bd-a2fa-4ea9-9ebb-3a9c6a55952b"/>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2020-07-30T13:47:12Z</cp:lastPrinted>
  <dcterms:created xsi:type="dcterms:W3CDTF">2008-10-17T11:51:54Z</dcterms:created>
  <dcterms:modified xsi:type="dcterms:W3CDTF">2020-07-30T13:50:14Z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