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datoteka\Backup\Desktop\HANFA -2020\TFI-POD za 1 Q. 2020. -dd\"/>
    </mc:Choice>
  </mc:AlternateContent>
  <bookViews>
    <workbookView xWindow="0" yWindow="0" windowWidth="7635" windowHeight="744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9" i="21" s="1"/>
  <c r="H51" i="21" s="1"/>
  <c r="H55" i="20"/>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35"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W61" i="22"/>
  <c r="I47" i="21"/>
  <c r="I49" i="21" s="1"/>
  <c r="I51" i="21" s="1"/>
  <c r="I55" i="20"/>
  <c r="H57" i="20"/>
  <c r="H59" i="20" s="1"/>
  <c r="J60" i="19"/>
  <c r="K60" i="19"/>
  <c r="I14" i="19"/>
  <c r="I61" i="19" s="1"/>
  <c r="H61" i="19"/>
  <c r="I44" i="18"/>
  <c r="H72"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K63" i="19" l="1"/>
  <c r="K64" i="19"/>
  <c r="K62" i="19"/>
  <c r="K68" i="19" s="1"/>
  <c r="J63" i="19"/>
  <c r="I64" i="19"/>
  <c r="I63" i="19"/>
  <c r="I62" i="19"/>
  <c r="I66" i="19" s="1"/>
  <c r="H64" i="19"/>
  <c r="I72" i="18"/>
  <c r="H62" i="19"/>
  <c r="H68" i="19" s="1"/>
  <c r="H63" i="19"/>
  <c r="J62" i="19"/>
  <c r="J66" i="19" s="1"/>
  <c r="J64" i="19"/>
  <c r="H67" i="19"/>
  <c r="K66" i="19" l="1"/>
  <c r="K67" i="19"/>
  <c r="H66" i="19"/>
  <c r="I67" i="19"/>
  <c r="I68" i="19"/>
  <c r="J67" i="19"/>
  <c r="J68" i="19"/>
  <c r="I41" i="20" l="1"/>
  <c r="I42" i="20" s="1"/>
  <c r="I9" i="20" l="1"/>
  <c r="I18" i="20" s="1"/>
  <c r="I19" i="20"/>
  <c r="I24" i="20" l="1"/>
  <c r="I27" i="20" s="1"/>
  <c r="I57" i="20" s="1"/>
  <c r="I59" i="20" s="1"/>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<sst xmlns="http://schemas.openxmlformats.org/spreadsheetml/2006/main" count="517" uniqueCount="454">
  <si>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</si>
  <si>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</si>
  <si>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</si>
  <si>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</si>
  <si>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</si>
  <si>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</si>
  <si>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</si>
  <si>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</si>
  <si>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</si>
  <si>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</si>
  <si>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</si>
  <si>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</si>
  <si>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</si>
  <si>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</si>
  <si>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</si>
  <si>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</si>
  <si>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</si>
  <si>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</si>
  <si>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</si>
  <si>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</si>
  <si>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</si>
  <si>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</si>
  <si>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</si>
  <si>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</si>
  <si>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</si>
  <si>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</si>
  <si>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</si>
  <si>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</si>
  <si>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</si>
  <si>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</si>
  <si>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</si>
  <si>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</si>
  <si>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</si>
  <si>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</si>
  <si>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</si>
  <si>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</si>
  <si>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</si>
  <si>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</si>
  <si>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</si>
  <si>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</si>
  <si>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</si>
  <si>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</si>
  <si>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</si>
  <si>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</si>
  <si>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</si>
  <si>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</si>
  <si>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</si>
  <si>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</si>
  <si>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</si>
  <si>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</si>
  <si>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</si>
  <si>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</si>
  <si>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</si>
  <si>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</si>
  <si>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</si>
  <si>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</si>
  <si>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</si>
  <si>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</si>
  <si>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</si>
  <si>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</si>
  <si>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</si>
  <si>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</si>
  <si>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</si>
  <si>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</si>
  <si>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</si>
  <si>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</si>
  <si>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</si>
  <si>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</si>
  <si>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</si>
  <si>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</si>
  <si>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</si>
  <si>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</si>
  <si>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</si>
  <si>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</si>
  <si>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</si>
  <si>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</si>
  <si>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</si>
  <si>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</si>
  <si>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</si>
  <si>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</si>
  <si>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</si>
  <si>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</si>
  <si>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</si>
  <si>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</si>
  <si>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</si>
  <si>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</si>
  <si>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</si>
  <si>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</si>
  <si>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</si>
  <si>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</si>
  <si>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</si>
  <si>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</si>
  <si>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</si>
  <si>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</si>
  <si>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</si>
  <si>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</si>
  <si>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</si>
  <si>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</si>
  <si>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</si>
  <si>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</si>
  <si>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</si>
  <si>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</si>
  <si>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</si>
  <si>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</si>
  <si>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</si>
  <si>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</si>
  <si>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</si>
  <si>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</si>
  <si>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</si>
  <si>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</si>
  <si>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</si>
  <si>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</si>
  <si>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</si>
  <si>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</si>
  <si>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</si>
  <si>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</si>
  <si>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</si>
  <si>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</si>
  <si>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</si>
  <si>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</si>
  <si>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</si>
  <si>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</si>
  <si>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</si>
  <si>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</si>
  <si>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</si>
  <si>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</si>
  <si>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</si>
  <si>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</si>
  <si>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</si>
  <si>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</si>
  <si>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</si>
  <si>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</si>
  <si>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</si>
  <si>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</si>
  <si>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</si>
  <si>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</si>
  <si>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</si>
  <si>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</si>
  <si>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</si>
  <si>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</si>
  <si>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</si>
  <si>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</si>
  <si>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</si>
  <si>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</si>
  <si>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</si>
  <si>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</si>
  <si>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</si>
  <si>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</si>
  <si>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</si>
  <si>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</si>
  <si>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</si>
  <si>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</si>
  <si>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</si>
  <si>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</si>
  <si>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</si>
  <si>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</si>
  <si>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</si>
  <si>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</si>
  <si>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</si>
  <si>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</si>
  <si>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</si>
  <si>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</si>
  <si>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</si>
  <si>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</si>
  <si>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</si>
  <si>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</si>
  <si>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</si>
  <si>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</si>
  <si>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</si>
  <si>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</si>
  <si>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</si>
  <si>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</si>
  <si>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</si>
  <si>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</si>
  <si>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</si>
  <si>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</si>
  <si>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</si>
  <si>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</si>
  <si>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</si>
  <si>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</si>
  <si>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</si>
  <si>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</si>
  <si>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</si>
  <si>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</si>
  <si>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</si>
  <si>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</si>
  <si>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</si>
  <si>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</si>
  <si>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</si>
  <si>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</si>
  <si>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</si>
  <si>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</si>
  <si>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</si>
  <si>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</si>
  <si>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</si>
  <si>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</si>
  <si>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</si>
  <si>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</si>
  <si>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</si>
  <si>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</si>
  <si>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</si>
  <si>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</si>
  <si>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</si>
  <si>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</si>
  <si>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</si>
  <si>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</si>
  <si>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</si>
  <si>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</si>
  <si>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</si>
  <si>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</si>
  <si>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</si>
  <si>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</si>
  <si>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</si>
  <si>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</si>
  <si>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</si>
  <si>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</si>
  <si>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</si>
  <si>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</si>
  <si>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</si>
  <si>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</si>
  <si>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</si>
  <si>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</si>
  <si>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</si>
  <si>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</si>
  <si>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</si>
  <si>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</si>
  <si>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</si>
  <si>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</si>
  <si>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</si>
  <si>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</si>
  <si>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</si>
  <si>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</si>
  <si>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</si>
  <si>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</si>
  <si>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</si>
  <si>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</si>
  <si>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</si>
  <si>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</si>
  <si>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</si>
  <si>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</si>
  <si>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</si>
  <si>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</si>
  <si>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</si>
  <si>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</si>
  <si>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</si>
  <si>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</si>
  <si>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</si>
  <si>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</si>
  <si>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</si>
  <si>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</si>
  <si>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</si>
  <si>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</si>
  <si>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</si>
  <si>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</si>
  <si>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</si>
  <si>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</si>
  <si>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</si>
  <si>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</si>
  <si>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</si>
  <si>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</si>
  <si>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</si>
  <si>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</si>
  <si>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</si>
  <si>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</si>
  <si>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</si>
  <si>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</si>
  <si>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</si>
  <si>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</si>
  <si>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</si>
  <si>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</si>
  <si>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</si>
  <si>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</si>
  <si>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</si>
  <si>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</si>
  <si>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</si>
  <si>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</si>
  <si>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</si>
  <si>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</si>
  <si>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</si>
  <si>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</si>
  <si>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</si>
  <si>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</si>
  <si>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</si>
  <si>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</si>
  <si>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</si>
  <si>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</si>
  <si>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</si>
  <si>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</si>
  <si>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</si>
  <si>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</si>
  <si>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</si>
  <si>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</si>
  <si>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</si>
  <si>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</si>
  <si>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</si>
  <si>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</si>
  <si>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</si>
  <si>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</si>
  <si>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</si>
  <si>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</si>
  <si>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</si>
  <si>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</si>
  <si>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</si>
  <si>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</si>
  <si>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</si>
  <si>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</si>
  <si>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</si>
  <si>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</si>
  <si>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</si>
  <si>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</si>
  <si>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</si>
  <si>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</si>
  <si>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</si>
  <si>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</si>
  <si>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</si>
  <si>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</si>
  <si>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</si>
  <si>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</si>
  <si>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</si>
  <si>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</si>
  <si>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</si>
  <si>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</si>
  <si>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</si>
  <si>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</si>
  <si>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</si>
  <si>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</si>
  <si>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</si>
  <si>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</si>
  <si>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</si>
  <si>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</si>
  <si>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</si>
  <si>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</si>
  <si>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</si>
  <si>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</si>
  <si>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</si>
  <si>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</si>
  <si>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</si>
  <si>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</si>
  <si>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</si>
  <si>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</si>
  <si>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</si>
  <si>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</si>
  <si>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</si>
  <si>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</si>
  <si>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</si>
  <si>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</si>
  <si>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</si>
  <si>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</si>
  <si>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</si>
  <si>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</si>
  <si>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</si>
  <si>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</si>
  <si>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</si>
  <si>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</si>
  <si>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</si>
  <si>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</si>
  <si>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</si>
  <si>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</si>
  <si>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</si>
  <si>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</si>
  <si>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</si>
  <si>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</si>
  <si>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</si>
  <si>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</si>
  <si>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</si>
  <si>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</si>
  <si>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</si>
  <si>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</si>
  <si>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</si>
  <si>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</si>
  <si>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</si>
  <si>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</si>
  <si>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</si>
  <si>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</si>
  <si>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</si>
  <si>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</si>
  <si>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</si>
  <si>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</si>
  <si>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</si>
  <si>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</si>
  <si>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</si>
  <si>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</si>
  <si>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</si>
  <si>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</si>
  <si>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</si>
  <si>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</si>
  <si>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</si>
  <si>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</si>
  <si>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</si>
  <si>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</si>
  <si>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</si>
  <si>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</si>
  <si>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</si>
  <si>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</si>
  <si>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</si>
  <si>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</si>
  <si>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</si>
  <si>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</si>
  <si>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</si>
  <si>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</si>
  <si>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</si>
  <si>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</si>
  <si>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</si>
  <si>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</si>
  <si>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</si>
  <si>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</si>
  <si>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</si>
  <si>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</si>
  <si>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</si>
  <si>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</si>
  <si>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</si>
  <si>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</si>
  <si>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</si>
  <si>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</si>
  <si>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</si>
  <si>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</si>
  <si>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</si>
  <si>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</si>
  <si>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</si>
  <si>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</si>
  <si>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</si>
  <si>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</si>
  <si>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</si>
  <si>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</si>
  <si>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</si>
  <si>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</si>
  <si>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</si>
  <si>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</si>
  <si>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</si>
  <si>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</si>
  <si>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</si>
  <si>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</si>
  <si>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</si>
  <si>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</si>
  <si>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</si>
  <si>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</si>
  <si>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</si>
  <si>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</si>
  <si>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</si>
  <si>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</si>
  <si>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</si>
  <si>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</si>
  <si>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</si>
  <si>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</si>
  <si>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</si>
  <si>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Obveznik: Varteks d.d. - Varaždin</t>
  </si>
  <si>
    <t>Obveznik: Varteks d.d.</t>
  </si>
  <si>
    <t>u razdoblju 01.01.2020.  do 31.03.2020.</t>
  </si>
  <si>
    <t>u razdoblju 01.01.2020 do 31.03.2020</t>
  </si>
  <si>
    <t>stanje na dan 31.03.2020</t>
  </si>
  <si>
    <t xml:space="preserve">BILJEŠKE UZ FINANCIJSKE IZVJEŠTAJE - TFI
(sastavljaju se za tromjesečna izvještajna razdoblja)
Naziv izdavatelja:  Varteks d.d. - Varaždin
OIB:   00872098033
Izvještajno razdoblje: 01.01.2020. - 31.03.2020.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</si>
  <si>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Damir Radmilović</t>
  </si>
  <si>
    <t>042 377105</t>
  </si>
  <si>
    <t>dradmilovic@varteks.com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</si>
</sst>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8" zoomScaleNormal="100" workbookViewId="0">
      <selection activeCell="E8" sqref="E8"/>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43831</v>
      </c>
      <c r="F4" s="136"/>
      <c r="G4" s="77" t="s">
        <v>0</v>
      </c>
      <c r="H4" s="135">
        <v>43921</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435</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436</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437</v>
      </c>
      <c r="D15" s="143"/>
      <c r="E15" s="160"/>
      <c r="F15" s="161"/>
      <c r="G15" s="97" t="s">
        <v>418</v>
      </c>
      <c r="H15" s="152" t="s">
        <v>438</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439</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440</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42000</v>
      </c>
      <c r="D21" s="153"/>
      <c r="E21" s="146"/>
      <c r="F21" s="146"/>
      <c r="G21" s="157" t="s">
        <v>441</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442</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443</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444</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1025</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403</v>
      </c>
      <c r="B50" s="151"/>
      <c r="C50" s="152" t="s">
        <v>427</v>
      </c>
      <c r="D50" s="153"/>
      <c r="E50" s="178" t="s">
        <v>428</v>
      </c>
      <c r="F50" s="179"/>
      <c r="G50" s="157"/>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404</v>
      </c>
      <c r="B52" s="151"/>
      <c r="C52" s="157" t="s">
        <v>451</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452</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453</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31496062992125984" top="0.55118110236220474"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61" zoomScaleNormal="100" zoomScaleSheetLayoutView="110" workbookViewId="0">
      <selection activeCell="L131" sqref="L13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449</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445</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227622796</v>
      </c>
      <c r="I9" s="34">
        <f>I10+I17+I27+I38+I43</f>
        <v>226231937</v>
      </c>
    </row>
    <row r="10" spans="1:9" ht="12.75" customHeight="1" x14ac:dyDescent="0.2">
      <c r="A10" s="187" t="s">
        <v>5</v>
      </c>
      <c r="B10" s="187"/>
      <c r="C10" s="187"/>
      <c r="D10" s="187"/>
      <c r="E10" s="187"/>
      <c r="F10" s="187"/>
      <c r="G10" s="16">
        <v>3</v>
      </c>
      <c r="H10" s="34">
        <f>H11+H12+H13+H14+H15+H16</f>
        <v>1767667</v>
      </c>
      <c r="I10" s="34">
        <f>I11+I12+I13+I14+I15+I16</f>
        <v>1690544</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1657667</v>
      </c>
      <c r="I12" s="33">
        <v>1580544</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110000</v>
      </c>
      <c r="I14" s="33">
        <v>110000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213411503</v>
      </c>
      <c r="I17" s="34">
        <f>I18+I19+I20+I21+I22+I23+I24+I25+I26</f>
        <v>211984785</v>
      </c>
    </row>
    <row r="18" spans="1:9" ht="12.75" customHeight="1" x14ac:dyDescent="0.2">
      <c r="A18" s="186" t="s">
        <v>13</v>
      </c>
      <c r="B18" s="186"/>
      <c r="C18" s="186"/>
      <c r="D18" s="186"/>
      <c r="E18" s="186"/>
      <c r="F18" s="186"/>
      <c r="G18" s="15">
        <v>11</v>
      </c>
      <c r="H18" s="33">
        <v>52075281</v>
      </c>
      <c r="I18" s="33">
        <v>52075281</v>
      </c>
    </row>
    <row r="19" spans="1:9" ht="12.75" customHeight="1" x14ac:dyDescent="0.2">
      <c r="A19" s="186" t="s">
        <v>14</v>
      </c>
      <c r="B19" s="186"/>
      <c r="C19" s="186"/>
      <c r="D19" s="186"/>
      <c r="E19" s="186"/>
      <c r="F19" s="186"/>
      <c r="G19" s="15">
        <v>12</v>
      </c>
      <c r="H19" s="33">
        <v>60907780</v>
      </c>
      <c r="I19" s="33">
        <v>59937733</v>
      </c>
    </row>
    <row r="20" spans="1:9" ht="12.75" customHeight="1" x14ac:dyDescent="0.2">
      <c r="A20" s="186" t="s">
        <v>15</v>
      </c>
      <c r="B20" s="186"/>
      <c r="C20" s="186"/>
      <c r="D20" s="186"/>
      <c r="E20" s="186"/>
      <c r="F20" s="186"/>
      <c r="G20" s="15">
        <v>13</v>
      </c>
      <c r="H20" s="33">
        <v>22768943</v>
      </c>
      <c r="I20" s="33">
        <v>22269258</v>
      </c>
    </row>
    <row r="21" spans="1:9" ht="12.75" customHeight="1" x14ac:dyDescent="0.2">
      <c r="A21" s="186" t="s">
        <v>16</v>
      </c>
      <c r="B21" s="186"/>
      <c r="C21" s="186"/>
      <c r="D21" s="186"/>
      <c r="E21" s="186"/>
      <c r="F21" s="186"/>
      <c r="G21" s="15">
        <v>14</v>
      </c>
      <c r="H21" s="33">
        <v>1749400</v>
      </c>
      <c r="I21" s="33">
        <v>1676860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0</v>
      </c>
      <c r="I24" s="33">
        <v>115554</v>
      </c>
    </row>
    <row r="25" spans="1:9" ht="12.75" customHeight="1" x14ac:dyDescent="0.2">
      <c r="A25" s="186" t="s">
        <v>20</v>
      </c>
      <c r="B25" s="186"/>
      <c r="C25" s="186"/>
      <c r="D25" s="186"/>
      <c r="E25" s="186"/>
      <c r="F25" s="186"/>
      <c r="G25" s="15">
        <v>18</v>
      </c>
      <c r="H25" s="33">
        <v>232048</v>
      </c>
      <c r="I25" s="33">
        <v>232048</v>
      </c>
    </row>
    <row r="26" spans="1:9" ht="12.75" customHeight="1" x14ac:dyDescent="0.2">
      <c r="A26" s="186" t="s">
        <v>21</v>
      </c>
      <c r="B26" s="186"/>
      <c r="C26" s="186"/>
      <c r="D26" s="186"/>
      <c r="E26" s="186"/>
      <c r="F26" s="186"/>
      <c r="G26" s="15">
        <v>19</v>
      </c>
      <c r="H26" s="33">
        <v>75678051</v>
      </c>
      <c r="I26" s="33">
        <v>75678051</v>
      </c>
    </row>
    <row r="27" spans="1:9" ht="12.75" customHeight="1" x14ac:dyDescent="0.2">
      <c r="A27" s="187" t="s">
        <v>22</v>
      </c>
      <c r="B27" s="187"/>
      <c r="C27" s="187"/>
      <c r="D27" s="187"/>
      <c r="E27" s="187"/>
      <c r="F27" s="187"/>
      <c r="G27" s="16">
        <v>20</v>
      </c>
      <c r="H27" s="34">
        <f>SUM(H28:H37)</f>
        <v>12221930</v>
      </c>
      <c r="I27" s="34">
        <f>SUM(I28:I37)</f>
        <v>12327047</v>
      </c>
    </row>
    <row r="28" spans="1:9" ht="12.75" customHeight="1" x14ac:dyDescent="0.2">
      <c r="A28" s="186" t="s">
        <v>23</v>
      </c>
      <c r="B28" s="186"/>
      <c r="C28" s="186"/>
      <c r="D28" s="186"/>
      <c r="E28" s="186"/>
      <c r="F28" s="186"/>
      <c r="G28" s="15">
        <v>21</v>
      </c>
      <c r="H28" s="33">
        <v>4530600</v>
      </c>
      <c r="I28" s="33">
        <v>4530600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7685430</v>
      </c>
      <c r="I35" s="33">
        <v>7790547</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5900</v>
      </c>
      <c r="I37" s="33">
        <v>5900</v>
      </c>
    </row>
    <row r="38" spans="1:9" ht="12.75" customHeight="1" x14ac:dyDescent="0.2">
      <c r="A38" s="187" t="s">
        <v>33</v>
      </c>
      <c r="B38" s="187"/>
      <c r="C38" s="187"/>
      <c r="D38" s="187"/>
      <c r="E38" s="187"/>
      <c r="F38" s="187"/>
      <c r="G38" s="16">
        <v>31</v>
      </c>
      <c r="H38" s="34">
        <f>H39+H40+H41+H42</f>
        <v>221696</v>
      </c>
      <c r="I38" s="34">
        <f>I39+I40+I41+I42</f>
        <v>229561</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221696</v>
      </c>
      <c r="I42" s="33">
        <v>229561</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54384355</v>
      </c>
      <c r="I44" s="34">
        <f>I45+I53+I60+I70</f>
        <v>54034401</v>
      </c>
    </row>
    <row r="45" spans="1:9" ht="12.75" customHeight="1" x14ac:dyDescent="0.2">
      <c r="A45" s="187" t="s">
        <v>39</v>
      </c>
      <c r="B45" s="187"/>
      <c r="C45" s="187"/>
      <c r="D45" s="187"/>
      <c r="E45" s="187"/>
      <c r="F45" s="187"/>
      <c r="G45" s="16">
        <v>38</v>
      </c>
      <c r="H45" s="34">
        <f>SUM(H46:H52)</f>
        <v>40121637</v>
      </c>
      <c r="I45" s="34">
        <f>SUM(I46:I52)</f>
        <v>43787348</v>
      </c>
    </row>
    <row r="46" spans="1:9" ht="12.75" customHeight="1" x14ac:dyDescent="0.2">
      <c r="A46" s="186" t="s">
        <v>40</v>
      </c>
      <c r="B46" s="186"/>
      <c r="C46" s="186"/>
      <c r="D46" s="186"/>
      <c r="E46" s="186"/>
      <c r="F46" s="186"/>
      <c r="G46" s="15">
        <v>39</v>
      </c>
      <c r="H46" s="33">
        <v>11675401</v>
      </c>
      <c r="I46" s="33">
        <v>13271461</v>
      </c>
    </row>
    <row r="47" spans="1:9" ht="12.75" customHeight="1" x14ac:dyDescent="0.2">
      <c r="A47" s="186" t="s">
        <v>41</v>
      </c>
      <c r="B47" s="186"/>
      <c r="C47" s="186"/>
      <c r="D47" s="186"/>
      <c r="E47" s="186"/>
      <c r="F47" s="186"/>
      <c r="G47" s="15">
        <v>40</v>
      </c>
      <c r="H47" s="33">
        <v>2617102</v>
      </c>
      <c r="I47" s="33">
        <v>472930</v>
      </c>
    </row>
    <row r="48" spans="1:9" ht="12.75" customHeight="1" x14ac:dyDescent="0.2">
      <c r="A48" s="186" t="s">
        <v>42</v>
      </c>
      <c r="B48" s="186"/>
      <c r="C48" s="186"/>
      <c r="D48" s="186"/>
      <c r="E48" s="186"/>
      <c r="F48" s="186"/>
      <c r="G48" s="15">
        <v>41</v>
      </c>
      <c r="H48" s="33">
        <v>18157381</v>
      </c>
      <c r="I48" s="33">
        <v>23195130</v>
      </c>
    </row>
    <row r="49" spans="1:9" ht="12.75" customHeight="1" x14ac:dyDescent="0.2">
      <c r="A49" s="186" t="s">
        <v>43</v>
      </c>
      <c r="B49" s="186"/>
      <c r="C49" s="186"/>
      <c r="D49" s="186"/>
      <c r="E49" s="186"/>
      <c r="F49" s="186"/>
      <c r="G49" s="15">
        <v>42</v>
      </c>
      <c r="H49" s="33">
        <v>7293126</v>
      </c>
      <c r="I49" s="33">
        <v>6643929</v>
      </c>
    </row>
    <row r="50" spans="1:9" ht="12.75" customHeight="1" x14ac:dyDescent="0.2">
      <c r="A50" s="186" t="s">
        <v>44</v>
      </c>
      <c r="B50" s="186"/>
      <c r="C50" s="186"/>
      <c r="D50" s="186"/>
      <c r="E50" s="186"/>
      <c r="F50" s="186"/>
      <c r="G50" s="15">
        <v>43</v>
      </c>
      <c r="H50" s="33">
        <v>378627</v>
      </c>
      <c r="I50" s="33">
        <v>203898</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12814588</v>
      </c>
      <c r="I53" s="34">
        <f>SUM(I54:I59)</f>
        <v>9347367</v>
      </c>
    </row>
    <row r="54" spans="1:9" ht="12.75" customHeight="1" x14ac:dyDescent="0.2">
      <c r="A54" s="186" t="s">
        <v>48</v>
      </c>
      <c r="B54" s="186"/>
      <c r="C54" s="186"/>
      <c r="D54" s="186"/>
      <c r="E54" s="186"/>
      <c r="F54" s="186"/>
      <c r="G54" s="15">
        <v>47</v>
      </c>
      <c r="H54" s="33">
        <v>2600528</v>
      </c>
      <c r="I54" s="33">
        <v>753115</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9557317</v>
      </c>
      <c r="I56" s="33">
        <v>4743257</v>
      </c>
    </row>
    <row r="57" spans="1:9" ht="12.75" customHeight="1" x14ac:dyDescent="0.2">
      <c r="A57" s="186" t="s">
        <v>51</v>
      </c>
      <c r="B57" s="186"/>
      <c r="C57" s="186"/>
      <c r="D57" s="186"/>
      <c r="E57" s="186"/>
      <c r="F57" s="186"/>
      <c r="G57" s="15">
        <v>50</v>
      </c>
      <c r="H57" s="33">
        <v>46096</v>
      </c>
      <c r="I57" s="33">
        <v>40584</v>
      </c>
    </row>
    <row r="58" spans="1:9" ht="12.75" customHeight="1" x14ac:dyDescent="0.2">
      <c r="A58" s="186" t="s">
        <v>52</v>
      </c>
      <c r="B58" s="186"/>
      <c r="C58" s="186"/>
      <c r="D58" s="186"/>
      <c r="E58" s="186"/>
      <c r="F58" s="186"/>
      <c r="G58" s="15">
        <v>51</v>
      </c>
      <c r="H58" s="33">
        <v>382359</v>
      </c>
      <c r="I58" s="33">
        <v>3478763</v>
      </c>
    </row>
    <row r="59" spans="1:9" ht="12.75" customHeight="1" x14ac:dyDescent="0.2">
      <c r="A59" s="186" t="s">
        <v>53</v>
      </c>
      <c r="B59" s="186"/>
      <c r="C59" s="186"/>
      <c r="D59" s="186"/>
      <c r="E59" s="186"/>
      <c r="F59" s="186"/>
      <c r="G59" s="15">
        <v>52</v>
      </c>
      <c r="H59" s="33">
        <v>228288</v>
      </c>
      <c r="I59" s="33">
        <v>331648</v>
      </c>
    </row>
    <row r="60" spans="1:9" ht="12.75" customHeight="1" x14ac:dyDescent="0.2">
      <c r="A60" s="187" t="s">
        <v>54</v>
      </c>
      <c r="B60" s="187"/>
      <c r="C60" s="187"/>
      <c r="D60" s="187"/>
      <c r="E60" s="187"/>
      <c r="F60" s="187"/>
      <c r="G60" s="16">
        <v>53</v>
      </c>
      <c r="H60" s="34">
        <f>SUM(H61:H69)</f>
        <v>168731</v>
      </c>
      <c r="I60" s="34">
        <f>SUM(I61:I69)</f>
        <v>174122</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37370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168731</v>
      </c>
      <c r="I68" s="33">
        <v>136752</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1279399</v>
      </c>
      <c r="I70" s="33">
        <v>725564</v>
      </c>
    </row>
    <row r="71" spans="1:9" ht="12.75" customHeight="1" x14ac:dyDescent="0.2">
      <c r="A71" s="203" t="s">
        <v>58</v>
      </c>
      <c r="B71" s="203"/>
      <c r="C71" s="203"/>
      <c r="D71" s="203"/>
      <c r="E71" s="203"/>
      <c r="F71" s="203"/>
      <c r="G71" s="15">
        <v>64</v>
      </c>
      <c r="H71" s="33">
        <v>407607</v>
      </c>
      <c r="I71" s="33">
        <v>599248</v>
      </c>
    </row>
    <row r="72" spans="1:9" ht="12.75" customHeight="1" x14ac:dyDescent="0.2">
      <c r="A72" s="188" t="s">
        <v>383</v>
      </c>
      <c r="B72" s="188"/>
      <c r="C72" s="188"/>
      <c r="D72" s="188"/>
      <c r="E72" s="188"/>
      <c r="F72" s="188"/>
      <c r="G72" s="16">
        <v>65</v>
      </c>
      <c r="H72" s="34">
        <f>H8+H9+H44+H71</f>
        <v>282414758</v>
      </c>
      <c r="I72" s="34">
        <f>I8+I9+I44+I71</f>
        <v>280865586</v>
      </c>
    </row>
    <row r="73" spans="1:9" ht="12.75" customHeight="1" x14ac:dyDescent="0.2">
      <c r="A73" s="203" t="s">
        <v>59</v>
      </c>
      <c r="B73" s="203"/>
      <c r="C73" s="203"/>
      <c r="D73" s="203"/>
      <c r="E73" s="203"/>
      <c r="F73" s="203"/>
      <c r="G73" s="15">
        <v>66</v>
      </c>
      <c r="H73" s="33">
        <v>6952409</v>
      </c>
      <c r="I73" s="33">
        <v>7461176</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43713599</v>
      </c>
      <c r="I75" s="34">
        <f>I76+I77+I78+I84+I85+I89+I92+I95</f>
        <v>36629085</v>
      </c>
    </row>
    <row r="76" spans="1:9" ht="12.75" customHeight="1" x14ac:dyDescent="0.2">
      <c r="A76" s="186" t="s">
        <v>61</v>
      </c>
      <c r="B76" s="186"/>
      <c r="C76" s="186"/>
      <c r="D76" s="186"/>
      <c r="E76" s="186"/>
      <c r="F76" s="186"/>
      <c r="G76" s="15">
        <v>68</v>
      </c>
      <c r="H76" s="33">
        <v>41066860</v>
      </c>
      <c r="I76" s="33">
        <v>41066860</v>
      </c>
    </row>
    <row r="77" spans="1:9" ht="12.75" customHeight="1" x14ac:dyDescent="0.2">
      <c r="A77" s="186" t="s">
        <v>62</v>
      </c>
      <c r="B77" s="186"/>
      <c r="C77" s="186"/>
      <c r="D77" s="186"/>
      <c r="E77" s="186"/>
      <c r="F77" s="186"/>
      <c r="G77" s="15">
        <v>69</v>
      </c>
      <c r="H77" s="33">
        <v>655664</v>
      </c>
      <c r="I77" s="33">
        <v>655664</v>
      </c>
    </row>
    <row r="78" spans="1:9" ht="12.75" customHeight="1" x14ac:dyDescent="0.2">
      <c r="A78" s="187" t="s">
        <v>63</v>
      </c>
      <c r="B78" s="187"/>
      <c r="C78" s="187"/>
      <c r="D78" s="187"/>
      <c r="E78" s="187"/>
      <c r="F78" s="187"/>
      <c r="G78" s="16">
        <v>70</v>
      </c>
      <c r="H78" s="34">
        <f>SUM(H79:H83)</f>
        <v>-2453565</v>
      </c>
      <c r="I78" s="34">
        <f>SUM(I79:I83)</f>
        <v>-2413517</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754460</v>
      </c>
      <c r="I80" s="33">
        <v>754460</v>
      </c>
    </row>
    <row r="81" spans="1:9" ht="12.75" customHeight="1" x14ac:dyDescent="0.2">
      <c r="A81" s="186" t="s">
        <v>66</v>
      </c>
      <c r="B81" s="186"/>
      <c r="C81" s="186"/>
      <c r="D81" s="186"/>
      <c r="E81" s="186"/>
      <c r="F81" s="186"/>
      <c r="G81" s="15">
        <v>73</v>
      </c>
      <c r="H81" s="33">
        <v>-3371478</v>
      </c>
      <c r="I81" s="33">
        <v>-3371478</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163453</v>
      </c>
      <c r="I83" s="33">
        <v>203501</v>
      </c>
    </row>
    <row r="84" spans="1:9" ht="12.75" customHeight="1" x14ac:dyDescent="0.2">
      <c r="A84" s="204" t="s">
        <v>69</v>
      </c>
      <c r="B84" s="204"/>
      <c r="C84" s="204"/>
      <c r="D84" s="204"/>
      <c r="E84" s="204"/>
      <c r="F84" s="204"/>
      <c r="G84" s="119">
        <v>76</v>
      </c>
      <c r="H84" s="33">
        <v>78638521</v>
      </c>
      <c r="I84" s="120">
        <v>78464992</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-63134681</v>
      </c>
      <c r="I89" s="34">
        <f>I90-I91</f>
        <v>-73982260</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63134681</v>
      </c>
      <c r="I91" s="33">
        <v>73982260</v>
      </c>
    </row>
    <row r="92" spans="1:9" ht="12.75" customHeight="1" x14ac:dyDescent="0.2">
      <c r="A92" s="187" t="s">
        <v>77</v>
      </c>
      <c r="B92" s="187"/>
      <c r="C92" s="187"/>
      <c r="D92" s="187"/>
      <c r="E92" s="187"/>
      <c r="F92" s="187"/>
      <c r="G92" s="16">
        <v>84</v>
      </c>
      <c r="H92" s="34">
        <f>H93-H94</f>
        <v>-11059200</v>
      </c>
      <c r="I92" s="34">
        <f>I93-I94</f>
        <v>-7162654</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11059200</v>
      </c>
      <c r="I94" s="33">
        <v>7162654</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5458556</v>
      </c>
      <c r="I96" s="34">
        <f>SUM(I97:I102)</f>
        <v>5480475</v>
      </c>
    </row>
    <row r="97" spans="1:9" ht="12.75" customHeight="1" x14ac:dyDescent="0.2">
      <c r="A97" s="186" t="s">
        <v>81</v>
      </c>
      <c r="B97" s="186"/>
      <c r="C97" s="186"/>
      <c r="D97" s="186"/>
      <c r="E97" s="186"/>
      <c r="F97" s="186"/>
      <c r="G97" s="15">
        <v>89</v>
      </c>
      <c r="H97" s="33">
        <v>2216861</v>
      </c>
      <c r="I97" s="33">
        <v>2216861</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3241695</v>
      </c>
      <c r="I102" s="33">
        <v>3263614</v>
      </c>
    </row>
    <row r="103" spans="1:9" ht="12.75" customHeight="1" x14ac:dyDescent="0.2">
      <c r="A103" s="188" t="s">
        <v>386</v>
      </c>
      <c r="B103" s="188"/>
      <c r="C103" s="188"/>
      <c r="D103" s="188"/>
      <c r="E103" s="188"/>
      <c r="F103" s="188"/>
      <c r="G103" s="16">
        <v>95</v>
      </c>
      <c r="H103" s="34">
        <f>SUM(H104:H114)</f>
        <v>109524129</v>
      </c>
      <c r="I103" s="34">
        <f>SUM(I104:I114)</f>
        <v>111057372</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76314657</v>
      </c>
      <c r="I109" s="33">
        <v>79308458</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416301</v>
      </c>
      <c r="I111" s="33">
        <v>283142</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15531057</v>
      </c>
      <c r="I113" s="33">
        <v>14241749</v>
      </c>
    </row>
    <row r="114" spans="1:9" ht="12.75" customHeight="1" x14ac:dyDescent="0.2">
      <c r="A114" s="186" t="s">
        <v>97</v>
      </c>
      <c r="B114" s="186"/>
      <c r="C114" s="186"/>
      <c r="D114" s="186"/>
      <c r="E114" s="186"/>
      <c r="F114" s="186"/>
      <c r="G114" s="15">
        <v>106</v>
      </c>
      <c r="H114" s="33">
        <v>17262114</v>
      </c>
      <c r="I114" s="33">
        <v>17224023</v>
      </c>
    </row>
    <row r="115" spans="1:9" ht="12.75" customHeight="1" x14ac:dyDescent="0.2">
      <c r="A115" s="188" t="s">
        <v>387</v>
      </c>
      <c r="B115" s="188"/>
      <c r="C115" s="188"/>
      <c r="D115" s="188"/>
      <c r="E115" s="188"/>
      <c r="F115" s="188"/>
      <c r="G115" s="16">
        <v>107</v>
      </c>
      <c r="H115" s="34">
        <f>SUM(H116:H129)</f>
        <v>121432926</v>
      </c>
      <c r="I115" s="34">
        <f>SUM(I116:I129)</f>
        <v>125480588</v>
      </c>
    </row>
    <row r="116" spans="1:9" ht="12.75" customHeight="1" x14ac:dyDescent="0.2">
      <c r="A116" s="186" t="s">
        <v>87</v>
      </c>
      <c r="B116" s="186"/>
      <c r="C116" s="186"/>
      <c r="D116" s="186"/>
      <c r="E116" s="186"/>
      <c r="F116" s="186"/>
      <c r="G116" s="15">
        <v>108</v>
      </c>
      <c r="H116" s="33">
        <v>0</v>
      </c>
      <c r="I116" s="33">
        <v>205256</v>
      </c>
    </row>
    <row r="117" spans="1:9" ht="22.15" customHeight="1" x14ac:dyDescent="0.2">
      <c r="A117" s="186" t="s">
        <v>88</v>
      </c>
      <c r="B117" s="186"/>
      <c r="C117" s="186"/>
      <c r="D117" s="186"/>
      <c r="E117" s="186"/>
      <c r="F117" s="186"/>
      <c r="G117" s="15">
        <v>109</v>
      </c>
      <c r="H117" s="33">
        <v>2896815</v>
      </c>
      <c r="I117" s="33">
        <v>9744940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48987900</v>
      </c>
      <c r="I120" s="33">
        <v>48852679</v>
      </c>
    </row>
    <row r="121" spans="1:9" ht="12.75" customHeight="1" x14ac:dyDescent="0.2">
      <c r="A121" s="186" t="s">
        <v>92</v>
      </c>
      <c r="B121" s="186"/>
      <c r="C121" s="186"/>
      <c r="D121" s="186"/>
      <c r="E121" s="186"/>
      <c r="F121" s="186"/>
      <c r="G121" s="15">
        <v>113</v>
      </c>
      <c r="H121" s="33">
        <v>14601078</v>
      </c>
      <c r="I121" s="33">
        <v>13037808</v>
      </c>
    </row>
    <row r="122" spans="1:9" ht="12.75" customHeight="1" x14ac:dyDescent="0.2">
      <c r="A122" s="186" t="s">
        <v>93</v>
      </c>
      <c r="B122" s="186"/>
      <c r="C122" s="186"/>
      <c r="D122" s="186"/>
      <c r="E122" s="186"/>
      <c r="F122" s="186"/>
      <c r="G122" s="15">
        <v>114</v>
      </c>
      <c r="H122" s="33">
        <v>248218</v>
      </c>
      <c r="I122" s="33">
        <v>195704</v>
      </c>
    </row>
    <row r="123" spans="1:9" ht="12.75" customHeight="1" x14ac:dyDescent="0.2">
      <c r="A123" s="186" t="s">
        <v>94</v>
      </c>
      <c r="B123" s="186"/>
      <c r="C123" s="186"/>
      <c r="D123" s="186"/>
      <c r="E123" s="186"/>
      <c r="F123" s="186"/>
      <c r="G123" s="15">
        <v>115</v>
      </c>
      <c r="H123" s="33">
        <v>30536461</v>
      </c>
      <c r="I123" s="33">
        <v>29994758</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4507486</v>
      </c>
      <c r="I125" s="33">
        <v>4213959</v>
      </c>
    </row>
    <row r="126" spans="1:9" x14ac:dyDescent="0.2">
      <c r="A126" s="186" t="s">
        <v>99</v>
      </c>
      <c r="B126" s="186"/>
      <c r="C126" s="186"/>
      <c r="D126" s="186"/>
      <c r="E126" s="186"/>
      <c r="F126" s="186"/>
      <c r="G126" s="15">
        <v>118</v>
      </c>
      <c r="H126" s="33">
        <v>10239272</v>
      </c>
      <c r="I126" s="33">
        <v>9914282</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9415696</v>
      </c>
      <c r="I129" s="33">
        <v>9321202</v>
      </c>
    </row>
    <row r="130" spans="1:9" ht="22.15" customHeight="1" x14ac:dyDescent="0.2">
      <c r="A130" s="203" t="s">
        <v>103</v>
      </c>
      <c r="B130" s="203"/>
      <c r="C130" s="203"/>
      <c r="D130" s="203"/>
      <c r="E130" s="203"/>
      <c r="F130" s="203"/>
      <c r="G130" s="15">
        <v>122</v>
      </c>
      <c r="H130" s="33">
        <v>2285548</v>
      </c>
      <c r="I130" s="33">
        <v>2218066</v>
      </c>
    </row>
    <row r="131" spans="1:9" x14ac:dyDescent="0.2">
      <c r="A131" s="188" t="s">
        <v>388</v>
      </c>
      <c r="B131" s="188"/>
      <c r="C131" s="188"/>
      <c r="D131" s="188"/>
      <c r="E131" s="188"/>
      <c r="F131" s="188"/>
      <c r="G131" s="16">
        <v>123</v>
      </c>
      <c r="H131" s="34">
        <f>H75+H96+H103+H115+H130</f>
        <v>282414758</v>
      </c>
      <c r="I131" s="34">
        <f>I75+I96+I103+I115+I130</f>
        <v>280865586</v>
      </c>
    </row>
    <row r="132" spans="1:9" x14ac:dyDescent="0.2">
      <c r="A132" s="203" t="s">
        <v>104</v>
      </c>
      <c r="B132" s="203"/>
      <c r="C132" s="203"/>
      <c r="D132" s="203"/>
      <c r="E132" s="203"/>
      <c r="F132" s="203"/>
      <c r="G132" s="15">
        <v>124</v>
      </c>
      <c r="H132" s="33">
        <v>6952409</v>
      </c>
      <c r="I132" s="33">
        <v>7461176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35433070866141736" right="0.15748031496062992" top="0.59055118110236227" bottom="0.19685039370078741"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91" zoomScaleNormal="100" zoomScaleSheetLayoutView="110" workbookViewId="0">
      <selection activeCell="L110" sqref="L11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ht="12.75" customHeight="1" x14ac:dyDescent="0.2">
      <c r="A2" s="225" t="s">
        <v>448</v>
      </c>
      <c r="B2" s="225"/>
      <c r="C2" s="225"/>
      <c r="D2" s="225"/>
      <c r="E2" s="225"/>
      <c r="F2" s="225"/>
      <c r="G2" s="225"/>
      <c r="H2" s="225"/>
      <c r="I2" s="225"/>
      <c r="J2" s="121"/>
      <c r="K2" s="121"/>
    </row>
    <row r="3" spans="1:11" x14ac:dyDescent="0.2">
      <c r="A3" s="213" t="s">
        <v>355</v>
      </c>
      <c r="B3" s="214"/>
      <c r="C3" s="214"/>
      <c r="D3" s="214"/>
      <c r="E3" s="214"/>
      <c r="F3" s="214"/>
      <c r="G3" s="214"/>
      <c r="H3" s="214"/>
      <c r="I3" s="214"/>
      <c r="J3" s="215"/>
      <c r="K3" s="215"/>
    </row>
    <row r="4" spans="1:11" x14ac:dyDescent="0.2">
      <c r="A4" s="216" t="s">
        <v>446</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29565009</v>
      </c>
      <c r="I8" s="37">
        <f>SUM(I9:I13)</f>
        <v>29565009</v>
      </c>
      <c r="J8" s="37">
        <f>SUM(J9:J13)</f>
        <v>28886450</v>
      </c>
      <c r="K8" s="37">
        <f>SUM(K9:K13)</f>
        <v>28886450</v>
      </c>
    </row>
    <row r="9" spans="1:11" x14ac:dyDescent="0.2">
      <c r="A9" s="186" t="s">
        <v>121</v>
      </c>
      <c r="B9" s="186"/>
      <c r="C9" s="186"/>
      <c r="D9" s="186"/>
      <c r="E9" s="186"/>
      <c r="F9" s="186"/>
      <c r="G9" s="15">
        <v>126</v>
      </c>
      <c r="H9" s="33">
        <v>677124</v>
      </c>
      <c r="I9" s="33">
        <v>677124</v>
      </c>
      <c r="J9" s="33">
        <v>1466288</v>
      </c>
      <c r="K9" s="33">
        <v>1466288</v>
      </c>
    </row>
    <row r="10" spans="1:11" x14ac:dyDescent="0.2">
      <c r="A10" s="186" t="s">
        <v>122</v>
      </c>
      <c r="B10" s="186"/>
      <c r="C10" s="186"/>
      <c r="D10" s="186"/>
      <c r="E10" s="186"/>
      <c r="F10" s="186"/>
      <c r="G10" s="15">
        <v>127</v>
      </c>
      <c r="H10" s="33">
        <v>28280684</v>
      </c>
      <c r="I10" s="33">
        <v>28280684</v>
      </c>
      <c r="J10" s="33">
        <v>27192264</v>
      </c>
      <c r="K10" s="33">
        <v>27192264</v>
      </c>
    </row>
    <row r="11" spans="1:11" x14ac:dyDescent="0.2">
      <c r="A11" s="186" t="s">
        <v>123</v>
      </c>
      <c r="B11" s="186"/>
      <c r="C11" s="186"/>
      <c r="D11" s="186"/>
      <c r="E11" s="186"/>
      <c r="F11" s="186"/>
      <c r="G11" s="15">
        <v>128</v>
      </c>
      <c r="H11" s="33">
        <v>38627</v>
      </c>
      <c r="I11" s="33">
        <v>38627</v>
      </c>
      <c r="J11" s="33">
        <v>25211</v>
      </c>
      <c r="K11" s="33">
        <v>25211</v>
      </c>
    </row>
    <row r="12" spans="1:11" x14ac:dyDescent="0.2">
      <c r="A12" s="186" t="s">
        <v>124</v>
      </c>
      <c r="B12" s="186"/>
      <c r="C12" s="186"/>
      <c r="D12" s="186"/>
      <c r="E12" s="186"/>
      <c r="F12" s="186"/>
      <c r="G12" s="15">
        <v>129</v>
      </c>
      <c r="H12" s="33">
        <v>34111</v>
      </c>
      <c r="I12" s="33">
        <v>34111</v>
      </c>
      <c r="J12" s="33">
        <v>32228</v>
      </c>
      <c r="K12" s="33">
        <v>32228</v>
      </c>
    </row>
    <row r="13" spans="1:11" x14ac:dyDescent="0.2">
      <c r="A13" s="186" t="s">
        <v>125</v>
      </c>
      <c r="B13" s="186"/>
      <c r="C13" s="186"/>
      <c r="D13" s="186"/>
      <c r="E13" s="186"/>
      <c r="F13" s="186"/>
      <c r="G13" s="15">
        <v>130</v>
      </c>
      <c r="H13" s="33">
        <v>534463</v>
      </c>
      <c r="I13" s="33">
        <v>534463</v>
      </c>
      <c r="J13" s="33">
        <v>170459</v>
      </c>
      <c r="K13" s="33">
        <v>170459</v>
      </c>
    </row>
    <row r="14" spans="1:11" x14ac:dyDescent="0.2">
      <c r="A14" s="222" t="s">
        <v>126</v>
      </c>
      <c r="B14" s="222"/>
      <c r="C14" s="222"/>
      <c r="D14" s="222"/>
      <c r="E14" s="222"/>
      <c r="F14" s="222"/>
      <c r="G14" s="20">
        <v>131</v>
      </c>
      <c r="H14" s="37">
        <f>H15+H16+H20+H24+H25+H26+H29+H36</f>
        <v>32954893</v>
      </c>
      <c r="I14" s="37">
        <f>I15+I16+I20+I24+I25+I26+I29+I36</f>
        <v>32954893</v>
      </c>
      <c r="J14" s="37">
        <f>J15+J16+J20+J24+J25+J26+J29+J36</f>
        <v>31829688</v>
      </c>
      <c r="K14" s="37">
        <f>K15+K16+K20+K24+K25+K26+K29+K36</f>
        <v>31829688</v>
      </c>
    </row>
    <row r="15" spans="1:11" x14ac:dyDescent="0.2">
      <c r="A15" s="186" t="s">
        <v>108</v>
      </c>
      <c r="B15" s="186"/>
      <c r="C15" s="186"/>
      <c r="D15" s="186"/>
      <c r="E15" s="186"/>
      <c r="F15" s="186"/>
      <c r="G15" s="15">
        <v>132</v>
      </c>
      <c r="H15" s="33">
        <v>-5563846</v>
      </c>
      <c r="I15" s="33">
        <v>-5563846</v>
      </c>
      <c r="J15" s="33">
        <v>-4757741</v>
      </c>
      <c r="K15" s="33">
        <v>-4757741</v>
      </c>
    </row>
    <row r="16" spans="1:11" x14ac:dyDescent="0.2">
      <c r="A16" s="231" t="s">
        <v>127</v>
      </c>
      <c r="B16" s="231"/>
      <c r="C16" s="231"/>
      <c r="D16" s="231"/>
      <c r="E16" s="231"/>
      <c r="F16" s="231"/>
      <c r="G16" s="20">
        <v>133</v>
      </c>
      <c r="H16" s="37">
        <f>SUM(H17:H19)</f>
        <v>16885799</v>
      </c>
      <c r="I16" s="37">
        <f>SUM(I17:I19)</f>
        <v>16885799</v>
      </c>
      <c r="J16" s="37">
        <f>SUM(J17:J19)</f>
        <v>16747656</v>
      </c>
      <c r="K16" s="37">
        <f>SUM(K17:K19)</f>
        <v>16747656</v>
      </c>
    </row>
    <row r="17" spans="1:11" x14ac:dyDescent="0.2">
      <c r="A17" s="228" t="s">
        <v>128</v>
      </c>
      <c r="B17" s="228"/>
      <c r="C17" s="228"/>
      <c r="D17" s="228"/>
      <c r="E17" s="228"/>
      <c r="F17" s="228"/>
      <c r="G17" s="15">
        <v>134</v>
      </c>
      <c r="H17" s="33">
        <v>10186658</v>
      </c>
      <c r="I17" s="33">
        <v>10186658</v>
      </c>
      <c r="J17" s="33">
        <v>11148513</v>
      </c>
      <c r="K17" s="33">
        <v>11148513</v>
      </c>
    </row>
    <row r="18" spans="1:11" x14ac:dyDescent="0.2">
      <c r="A18" s="228" t="s">
        <v>129</v>
      </c>
      <c r="B18" s="228"/>
      <c r="C18" s="228"/>
      <c r="D18" s="228"/>
      <c r="E18" s="228"/>
      <c r="F18" s="228"/>
      <c r="G18" s="15">
        <v>135</v>
      </c>
      <c r="H18" s="33">
        <v>2630901</v>
      </c>
      <c r="I18" s="33">
        <v>2630901</v>
      </c>
      <c r="J18" s="33">
        <v>3435853</v>
      </c>
      <c r="K18" s="33">
        <v>3435853</v>
      </c>
    </row>
    <row r="19" spans="1:11" x14ac:dyDescent="0.2">
      <c r="A19" s="228" t="s">
        <v>130</v>
      </c>
      <c r="B19" s="228"/>
      <c r="C19" s="228"/>
      <c r="D19" s="228"/>
      <c r="E19" s="228"/>
      <c r="F19" s="228"/>
      <c r="G19" s="15">
        <v>136</v>
      </c>
      <c r="H19" s="33">
        <v>4068240</v>
      </c>
      <c r="I19" s="33">
        <v>4068240</v>
      </c>
      <c r="J19" s="33">
        <v>2163290</v>
      </c>
      <c r="K19" s="33">
        <v>2163290</v>
      </c>
    </row>
    <row r="20" spans="1:11" x14ac:dyDescent="0.2">
      <c r="A20" s="231" t="s">
        <v>131</v>
      </c>
      <c r="B20" s="231"/>
      <c r="C20" s="231"/>
      <c r="D20" s="231"/>
      <c r="E20" s="231"/>
      <c r="F20" s="231"/>
      <c r="G20" s="20">
        <v>137</v>
      </c>
      <c r="H20" s="37">
        <f>SUM(H21:H23)</f>
        <v>15251946</v>
      </c>
      <c r="I20" s="37">
        <f>SUM(I21:I23)</f>
        <v>15251946</v>
      </c>
      <c r="J20" s="37">
        <f>SUM(J21:J23)</f>
        <v>12814457</v>
      </c>
      <c r="K20" s="37">
        <f>SUM(K21:K23)</f>
        <v>12814457</v>
      </c>
    </row>
    <row r="21" spans="1:11" x14ac:dyDescent="0.2">
      <c r="A21" s="228" t="s">
        <v>109</v>
      </c>
      <c r="B21" s="228"/>
      <c r="C21" s="228"/>
      <c r="D21" s="228"/>
      <c r="E21" s="228"/>
      <c r="F21" s="228"/>
      <c r="G21" s="15">
        <v>138</v>
      </c>
      <c r="H21" s="33">
        <v>10389002</v>
      </c>
      <c r="I21" s="33">
        <v>10389002</v>
      </c>
      <c r="J21" s="33">
        <v>7806977</v>
      </c>
      <c r="K21" s="33">
        <v>7806977</v>
      </c>
    </row>
    <row r="22" spans="1:11" x14ac:dyDescent="0.2">
      <c r="A22" s="228" t="s">
        <v>110</v>
      </c>
      <c r="B22" s="228"/>
      <c r="C22" s="228"/>
      <c r="D22" s="228"/>
      <c r="E22" s="228"/>
      <c r="F22" s="228"/>
      <c r="G22" s="15">
        <v>139</v>
      </c>
      <c r="H22" s="33">
        <v>3108851</v>
      </c>
      <c r="I22" s="33">
        <v>3108851</v>
      </c>
      <c r="J22" s="33">
        <v>3019730</v>
      </c>
      <c r="K22" s="33">
        <v>3019730</v>
      </c>
    </row>
    <row r="23" spans="1:11" x14ac:dyDescent="0.2">
      <c r="A23" s="228" t="s">
        <v>111</v>
      </c>
      <c r="B23" s="228"/>
      <c r="C23" s="228"/>
      <c r="D23" s="228"/>
      <c r="E23" s="228"/>
      <c r="F23" s="228"/>
      <c r="G23" s="15">
        <v>140</v>
      </c>
      <c r="H23" s="33">
        <v>1754093</v>
      </c>
      <c r="I23" s="33">
        <v>1754093</v>
      </c>
      <c r="J23" s="33">
        <v>1987750</v>
      </c>
      <c r="K23" s="33">
        <v>1987750</v>
      </c>
    </row>
    <row r="24" spans="1:11" x14ac:dyDescent="0.2">
      <c r="A24" s="186" t="s">
        <v>112</v>
      </c>
      <c r="B24" s="186"/>
      <c r="C24" s="186"/>
      <c r="D24" s="186"/>
      <c r="E24" s="186"/>
      <c r="F24" s="186"/>
      <c r="G24" s="15">
        <v>141</v>
      </c>
      <c r="H24" s="33">
        <v>1907445</v>
      </c>
      <c r="I24" s="33">
        <v>1907445</v>
      </c>
      <c r="J24" s="33">
        <v>2487703</v>
      </c>
      <c r="K24" s="33">
        <v>2487703</v>
      </c>
    </row>
    <row r="25" spans="1:11" x14ac:dyDescent="0.2">
      <c r="A25" s="186" t="s">
        <v>113</v>
      </c>
      <c r="B25" s="186"/>
      <c r="C25" s="186"/>
      <c r="D25" s="186"/>
      <c r="E25" s="186"/>
      <c r="F25" s="186"/>
      <c r="G25" s="15">
        <v>142</v>
      </c>
      <c r="H25" s="33">
        <v>4405905</v>
      </c>
      <c r="I25" s="33">
        <v>4405905</v>
      </c>
      <c r="J25" s="33">
        <v>4469141</v>
      </c>
      <c r="K25" s="33">
        <v>4469141</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67644</v>
      </c>
      <c r="I36" s="33">
        <v>67644</v>
      </c>
      <c r="J36" s="33">
        <v>68472</v>
      </c>
      <c r="K36" s="33">
        <v>68472</v>
      </c>
    </row>
    <row r="37" spans="1:11" x14ac:dyDescent="0.2">
      <c r="A37" s="222" t="s">
        <v>142</v>
      </c>
      <c r="B37" s="222"/>
      <c r="C37" s="222"/>
      <c r="D37" s="222"/>
      <c r="E37" s="222"/>
      <c r="F37" s="222"/>
      <c r="G37" s="20">
        <v>154</v>
      </c>
      <c r="H37" s="37">
        <f>SUM(H38:H47)</f>
        <v>73796</v>
      </c>
      <c r="I37" s="37">
        <f>SUM(I38:I47)</f>
        <v>73796</v>
      </c>
      <c r="J37" s="37">
        <f>SUM(J38:J47)</f>
        <v>1507767</v>
      </c>
      <c r="K37" s="37">
        <f>SUM(K38:K47)</f>
        <v>1507767</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37370</v>
      </c>
      <c r="K40" s="33">
        <v>37370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482702</v>
      </c>
      <c r="K42" s="33">
        <v>482702</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0</v>
      </c>
      <c r="I44" s="33">
        <v>0</v>
      </c>
      <c r="J44" s="33">
        <v>21884</v>
      </c>
      <c r="K44" s="33">
        <v>21884</v>
      </c>
    </row>
    <row r="45" spans="1:11" x14ac:dyDescent="0.2">
      <c r="A45" s="186" t="s">
        <v>150</v>
      </c>
      <c r="B45" s="186"/>
      <c r="C45" s="186"/>
      <c r="D45" s="186"/>
      <c r="E45" s="186"/>
      <c r="F45" s="186"/>
      <c r="G45" s="15">
        <v>162</v>
      </c>
      <c r="H45" s="33">
        <v>66529</v>
      </c>
      <c r="I45" s="33">
        <v>66529</v>
      </c>
      <c r="J45" s="33">
        <v>965811</v>
      </c>
      <c r="K45" s="33">
        <v>965811</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7267</v>
      </c>
      <c r="I47" s="33">
        <v>7267</v>
      </c>
      <c r="J47" s="33">
        <v>0</v>
      </c>
      <c r="K47" s="33">
        <v>0</v>
      </c>
    </row>
    <row r="48" spans="1:11" x14ac:dyDescent="0.2">
      <c r="A48" s="222" t="s">
        <v>153</v>
      </c>
      <c r="B48" s="222"/>
      <c r="C48" s="222"/>
      <c r="D48" s="222"/>
      <c r="E48" s="222"/>
      <c r="F48" s="222"/>
      <c r="G48" s="20">
        <v>165</v>
      </c>
      <c r="H48" s="37">
        <f>SUM(H49:H55)</f>
        <v>674625</v>
      </c>
      <c r="I48" s="37">
        <f>SUM(I49:I55)</f>
        <v>674625</v>
      </c>
      <c r="J48" s="37">
        <f>SUM(J49:J55)</f>
        <v>5727183</v>
      </c>
      <c r="K48" s="37">
        <f>SUM(K49:K55)</f>
        <v>5727183</v>
      </c>
    </row>
    <row r="49" spans="1:11" ht="25.15" customHeight="1" x14ac:dyDescent="0.2">
      <c r="A49" s="186" t="s">
        <v>154</v>
      </c>
      <c r="B49" s="186"/>
      <c r="C49" s="186"/>
      <c r="D49" s="186"/>
      <c r="E49" s="186"/>
      <c r="F49" s="186"/>
      <c r="G49" s="15">
        <v>166</v>
      </c>
      <c r="H49" s="33">
        <v>24600</v>
      </c>
      <c r="I49" s="33">
        <v>24600</v>
      </c>
      <c r="J49" s="33">
        <v>19425</v>
      </c>
      <c r="K49" s="33">
        <v>19425</v>
      </c>
    </row>
    <row r="50" spans="1:11" x14ac:dyDescent="0.2">
      <c r="A50" s="223" t="s">
        <v>155</v>
      </c>
      <c r="B50" s="223"/>
      <c r="C50" s="223"/>
      <c r="D50" s="223"/>
      <c r="E50" s="223"/>
      <c r="F50" s="223"/>
      <c r="G50" s="15">
        <v>167</v>
      </c>
      <c r="H50" s="33">
        <v>0</v>
      </c>
      <c r="I50" s="33">
        <v>0</v>
      </c>
      <c r="J50" s="33">
        <v>482702</v>
      </c>
      <c r="K50" s="33">
        <v>482702</v>
      </c>
    </row>
    <row r="51" spans="1:11" x14ac:dyDescent="0.2">
      <c r="A51" s="223" t="s">
        <v>156</v>
      </c>
      <c r="B51" s="223"/>
      <c r="C51" s="223"/>
      <c r="D51" s="223"/>
      <c r="E51" s="223"/>
      <c r="F51" s="223"/>
      <c r="G51" s="15">
        <v>168</v>
      </c>
      <c r="H51" s="33">
        <v>476653</v>
      </c>
      <c r="I51" s="33">
        <v>476653</v>
      </c>
      <c r="J51" s="33">
        <v>1762051</v>
      </c>
      <c r="K51" s="33">
        <v>1762051</v>
      </c>
    </row>
    <row r="52" spans="1:11" x14ac:dyDescent="0.2">
      <c r="A52" s="223" t="s">
        <v>157</v>
      </c>
      <c r="B52" s="223"/>
      <c r="C52" s="223"/>
      <c r="D52" s="223"/>
      <c r="E52" s="223"/>
      <c r="F52" s="223"/>
      <c r="G52" s="15">
        <v>169</v>
      </c>
      <c r="H52" s="33">
        <v>163132</v>
      </c>
      <c r="I52" s="33">
        <v>163132</v>
      </c>
      <c r="J52" s="33">
        <v>3463005</v>
      </c>
      <c r="K52" s="33">
        <v>3463005</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10240</v>
      </c>
      <c r="I55" s="33">
        <v>10240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29638805</v>
      </c>
      <c r="I60" s="37">
        <f t="shared" ref="I60:K60" si="0">I8+I37+I56+I57</f>
        <v>29638805</v>
      </c>
      <c r="J60" s="37">
        <f t="shared" si="0"/>
        <v>30394217</v>
      </c>
      <c r="K60" s="37">
        <f t="shared" si="0"/>
        <v>30394217</v>
      </c>
    </row>
    <row r="61" spans="1:11" x14ac:dyDescent="0.2">
      <c r="A61" s="222" t="s">
        <v>166</v>
      </c>
      <c r="B61" s="222"/>
      <c r="C61" s="222"/>
      <c r="D61" s="222"/>
      <c r="E61" s="222"/>
      <c r="F61" s="222"/>
      <c r="G61" s="20">
        <v>178</v>
      </c>
      <c r="H61" s="37">
        <f>H14+H48+H58+H59</f>
        <v>33629518</v>
      </c>
      <c r="I61" s="37">
        <f t="shared" ref="I61:K61" si="1">I14+I48+I58+I59</f>
        <v>33629518</v>
      </c>
      <c r="J61" s="37">
        <f t="shared" si="1"/>
        <v>37556871</v>
      </c>
      <c r="K61" s="37">
        <f t="shared" si="1"/>
        <v>37556871</v>
      </c>
    </row>
    <row r="62" spans="1:11" x14ac:dyDescent="0.2">
      <c r="A62" s="222" t="s">
        <v>167</v>
      </c>
      <c r="B62" s="222"/>
      <c r="C62" s="222"/>
      <c r="D62" s="222"/>
      <c r="E62" s="222"/>
      <c r="F62" s="222"/>
      <c r="G62" s="20">
        <v>179</v>
      </c>
      <c r="H62" s="37">
        <f>H60-H61</f>
        <v>-3990713</v>
      </c>
      <c r="I62" s="37">
        <f t="shared" ref="I62:K62" si="2">I60-I61</f>
        <v>-3990713</v>
      </c>
      <c r="J62" s="37">
        <f t="shared" si="2"/>
        <v>-7162654</v>
      </c>
      <c r="K62" s="37">
        <f t="shared" si="2"/>
        <v>-7162654</v>
      </c>
    </row>
    <row r="63" spans="1:11" x14ac:dyDescent="0.2">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
      <c r="A64" s="209" t="s">
        <v>169</v>
      </c>
      <c r="B64" s="209"/>
      <c r="C64" s="209"/>
      <c r="D64" s="209"/>
      <c r="E64" s="209"/>
      <c r="F64" s="209"/>
      <c r="G64" s="20">
        <v>181</v>
      </c>
      <c r="H64" s="37">
        <f>+IF((H60-H61)&lt;0,(H60-H61),0)</f>
        <v>-3990713</v>
      </c>
      <c r="I64" s="37">
        <f t="shared" ref="I64:K64" si="4">+IF((I60-I61)&lt;0,(I60-I61),0)</f>
        <v>-3990713</v>
      </c>
      <c r="J64" s="37">
        <f t="shared" si="4"/>
        <v>-7162654</v>
      </c>
      <c r="K64" s="37">
        <f t="shared" si="4"/>
        <v>-7162654</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-3990713</v>
      </c>
      <c r="I66" s="37">
        <f t="shared" ref="I66:K66" si="5">I62-I65</f>
        <v>-3990713</v>
      </c>
      <c r="J66" s="37">
        <f t="shared" si="5"/>
        <v>-7162654</v>
      </c>
      <c r="K66" s="37">
        <f t="shared" si="5"/>
        <v>-7162654</v>
      </c>
    </row>
    <row r="67" spans="1:11" x14ac:dyDescent="0.2">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
      <c r="A68" s="209" t="s">
        <v>172</v>
      </c>
      <c r="B68" s="209"/>
      <c r="C68" s="209"/>
      <c r="D68" s="209"/>
      <c r="E68" s="209"/>
      <c r="F68" s="209"/>
      <c r="G68" s="20">
        <v>185</v>
      </c>
      <c r="H68" s="37">
        <f>+IF((H62-H65)&lt;0,(H62-H65),0)</f>
        <v>-3990713</v>
      </c>
      <c r="I68" s="37">
        <f t="shared" ref="I68:K68" si="7">+IF((I62-I65)&lt;0,(I62-I65),0)</f>
        <v>-3990713</v>
      </c>
      <c r="J68" s="37">
        <f t="shared" si="7"/>
        <v>-7162654</v>
      </c>
      <c r="K68" s="37">
        <f t="shared" si="7"/>
        <v>-7162654</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-3990713</v>
      </c>
      <c r="I89" s="40">
        <v>-3990713</v>
      </c>
      <c r="J89" s="40">
        <v>-7162654</v>
      </c>
      <c r="K89" s="40">
        <v>-7162654</v>
      </c>
    </row>
    <row r="90" spans="1:11" ht="24" customHeight="1" x14ac:dyDescent="0.2">
      <c r="A90" s="232" t="s">
        <v>192</v>
      </c>
      <c r="B90" s="232"/>
      <c r="C90" s="232"/>
      <c r="D90" s="232"/>
      <c r="E90" s="232"/>
      <c r="F90" s="232"/>
      <c r="G90" s="20">
        <v>203</v>
      </c>
      <c r="H90" s="39">
        <f>SUM(H91:H98)</f>
        <v>701938</v>
      </c>
      <c r="I90" s="39">
        <f>SUM(I91:I98)</f>
        <v>701938</v>
      </c>
      <c r="J90" s="39">
        <f>SUM(J91:J98)</f>
        <v>251669</v>
      </c>
      <c r="K90" s="39">
        <f>SUM(K91:K98)</f>
        <v>251669</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701938</v>
      </c>
      <c r="I93" s="40">
        <v>701938</v>
      </c>
      <c r="J93" s="40">
        <v>211621</v>
      </c>
      <c r="K93" s="40">
        <v>211621</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40048</v>
      </c>
      <c r="K98" s="40">
        <v>40048</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701938</v>
      </c>
      <c r="I100" s="39">
        <f>I90-I99</f>
        <v>701938</v>
      </c>
      <c r="J100" s="39">
        <f>J90-J99</f>
        <v>251669</v>
      </c>
      <c r="K100" s="39">
        <f>K90-K99</f>
        <v>251669</v>
      </c>
    </row>
    <row r="101" spans="1:11" x14ac:dyDescent="0.2">
      <c r="A101" s="232" t="s">
        <v>202</v>
      </c>
      <c r="B101" s="232"/>
      <c r="C101" s="232"/>
      <c r="D101" s="232"/>
      <c r="E101" s="232"/>
      <c r="F101" s="232"/>
      <c r="G101" s="20">
        <v>214</v>
      </c>
      <c r="H101" s="39">
        <f>H89+H100</f>
        <v>-3288775</v>
      </c>
      <c r="I101" s="39">
        <f>I89+I100</f>
        <v>-3288775</v>
      </c>
      <c r="J101" s="39">
        <f>J89+J100</f>
        <v>-6910985</v>
      </c>
      <c r="K101" s="39">
        <f>K89+K100</f>
        <v>-6910985</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-3288775</v>
      </c>
      <c r="I103" s="39">
        <f>I104+I105</f>
        <v>-3288775</v>
      </c>
      <c r="J103" s="39">
        <f>J104+J105</f>
        <v>-6910985</v>
      </c>
      <c r="K103" s="39">
        <f>K104+K105</f>
        <v>-6910985</v>
      </c>
    </row>
    <row r="104" spans="1:11" x14ac:dyDescent="0.2">
      <c r="A104" s="208" t="s">
        <v>117</v>
      </c>
      <c r="B104" s="208"/>
      <c r="C104" s="208"/>
      <c r="D104" s="208"/>
      <c r="E104" s="208"/>
      <c r="F104" s="208"/>
      <c r="G104" s="15">
        <v>216</v>
      </c>
      <c r="H104" s="40">
        <v>-3288775</v>
      </c>
      <c r="I104" s="40">
        <v>-3288775</v>
      </c>
      <c r="J104" s="40">
        <v>-6910985</v>
      </c>
      <c r="K104" s="40">
        <v>-6910985</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6" zoomScaleNormal="100" zoomScaleSheetLayoutView="110" workbookViewId="0">
      <selection activeCell="I65" sqref="I6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447</v>
      </c>
      <c r="B2" s="192"/>
      <c r="C2" s="192"/>
      <c r="D2" s="192"/>
      <c r="E2" s="192"/>
      <c r="F2" s="192"/>
      <c r="G2" s="192"/>
      <c r="H2" s="192"/>
      <c r="I2" s="192"/>
    </row>
    <row r="3" spans="1:9" x14ac:dyDescent="0.2">
      <c r="A3" s="241" t="s">
        <v>355</v>
      </c>
      <c r="B3" s="242"/>
      <c r="C3" s="242"/>
      <c r="D3" s="242"/>
      <c r="E3" s="242"/>
      <c r="F3" s="242"/>
      <c r="G3" s="242"/>
      <c r="H3" s="242"/>
      <c r="I3" s="242"/>
    </row>
    <row r="4" spans="1:9" ht="12.75" customHeight="1" x14ac:dyDescent="0.2">
      <c r="A4" s="195" t="s">
        <v>445</v>
      </c>
      <c r="B4" s="196"/>
      <c r="C4" s="196"/>
      <c r="D4" s="196"/>
      <c r="E4" s="196"/>
      <c r="F4" s="196"/>
      <c r="G4" s="196"/>
      <c r="H4" s="196"/>
      <c r="I4" s="197"/>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3">
        <v>2</v>
      </c>
      <c r="H6" s="42" t="s">
        <v>207</v>
      </c>
      <c r="I6" s="42" t="s">
        <v>208</v>
      </c>
    </row>
    <row r="7" spans="1:9" x14ac:dyDescent="0.2">
      <c r="A7" s="255" t="s">
        <v>209</v>
      </c>
      <c r="B7" s="256"/>
      <c r="C7" s="256"/>
      <c r="D7" s="256"/>
      <c r="E7" s="256"/>
      <c r="F7" s="256"/>
      <c r="G7" s="256"/>
      <c r="H7" s="256"/>
      <c r="I7" s="257"/>
    </row>
    <row r="8" spans="1:9" ht="12.75" customHeight="1" x14ac:dyDescent="0.2">
      <c r="A8" s="258" t="s">
        <v>210</v>
      </c>
      <c r="B8" s="259"/>
      <c r="C8" s="259"/>
      <c r="D8" s="259"/>
      <c r="E8" s="259"/>
      <c r="F8" s="260"/>
      <c r="G8" s="24">
        <v>1</v>
      </c>
      <c r="H8" s="43">
        <v>-3990713</v>
      </c>
      <c r="I8" s="43">
        <v>-7162654</v>
      </c>
    </row>
    <row r="9" spans="1:9" ht="12.75" customHeight="1" x14ac:dyDescent="0.2">
      <c r="A9" s="246" t="s">
        <v>211</v>
      </c>
      <c r="B9" s="247"/>
      <c r="C9" s="247"/>
      <c r="D9" s="247"/>
      <c r="E9" s="247"/>
      <c r="F9" s="248"/>
      <c r="G9" s="25">
        <v>2</v>
      </c>
      <c r="H9" s="44">
        <f>H10+H11+H12+H13+H14+H15+H16+H17</f>
        <v>2507257</v>
      </c>
      <c r="I9" s="44">
        <f>I10+I11+I12+I13+I14+I15+I16+I17</f>
        <v>6690285</v>
      </c>
    </row>
    <row r="10" spans="1:9" ht="12.75" customHeight="1" x14ac:dyDescent="0.2">
      <c r="A10" s="238" t="s">
        <v>212</v>
      </c>
      <c r="B10" s="239"/>
      <c r="C10" s="239"/>
      <c r="D10" s="239"/>
      <c r="E10" s="239"/>
      <c r="F10" s="240"/>
      <c r="G10" s="26">
        <v>3</v>
      </c>
      <c r="H10" s="45">
        <v>1907445</v>
      </c>
      <c r="I10" s="45">
        <v>2487703</v>
      </c>
    </row>
    <row r="11" spans="1:9" ht="22.15" customHeight="1" x14ac:dyDescent="0.2">
      <c r="A11" s="238" t="s">
        <v>213</v>
      </c>
      <c r="B11" s="239"/>
      <c r="C11" s="239"/>
      <c r="D11" s="239"/>
      <c r="E11" s="239"/>
      <c r="F11" s="240"/>
      <c r="G11" s="26">
        <v>4</v>
      </c>
      <c r="H11" s="45">
        <v>-5620</v>
      </c>
      <c r="I11" s="45">
        <v>9709</v>
      </c>
    </row>
    <row r="12" spans="1:9" ht="23.45" customHeight="1" x14ac:dyDescent="0.2">
      <c r="A12" s="238" t="s">
        <v>214</v>
      </c>
      <c r="B12" s="239"/>
      <c r="C12" s="239"/>
      <c r="D12" s="239"/>
      <c r="E12" s="239"/>
      <c r="F12" s="240"/>
      <c r="G12" s="26">
        <v>5</v>
      </c>
      <c r="H12" s="45">
        <v>0</v>
      </c>
      <c r="I12" s="45">
        <v>0</v>
      </c>
    </row>
    <row r="13" spans="1:9" ht="12.75" customHeight="1" x14ac:dyDescent="0.2">
      <c r="A13" s="238" t="s">
        <v>215</v>
      </c>
      <c r="B13" s="239"/>
      <c r="C13" s="239"/>
      <c r="D13" s="239"/>
      <c r="E13" s="239"/>
      <c r="F13" s="240"/>
      <c r="G13" s="26">
        <v>6</v>
      </c>
      <c r="H13" s="45">
        <v>0</v>
      </c>
      <c r="I13" s="45">
        <v>-59254</v>
      </c>
    </row>
    <row r="14" spans="1:9" ht="12.75" customHeight="1" x14ac:dyDescent="0.2">
      <c r="A14" s="238" t="s">
        <v>216</v>
      </c>
      <c r="B14" s="239"/>
      <c r="C14" s="239"/>
      <c r="D14" s="239"/>
      <c r="E14" s="239"/>
      <c r="F14" s="240"/>
      <c r="G14" s="26">
        <v>7</v>
      </c>
      <c r="H14" s="45">
        <v>501253</v>
      </c>
      <c r="I14" s="45">
        <v>1762052</v>
      </c>
    </row>
    <row r="15" spans="1:9" ht="12.75" customHeight="1" x14ac:dyDescent="0.2">
      <c r="A15" s="238" t="s">
        <v>217</v>
      </c>
      <c r="B15" s="239"/>
      <c r="C15" s="239"/>
      <c r="D15" s="239"/>
      <c r="E15" s="239"/>
      <c r="F15" s="240"/>
      <c r="G15" s="26">
        <v>8</v>
      </c>
      <c r="H15" s="45">
        <v>0</v>
      </c>
      <c r="I15" s="45">
        <v>0</v>
      </c>
    </row>
    <row r="16" spans="1:9" ht="12.75" customHeight="1" x14ac:dyDescent="0.2">
      <c r="A16" s="238" t="s">
        <v>218</v>
      </c>
      <c r="B16" s="239"/>
      <c r="C16" s="239"/>
      <c r="D16" s="239"/>
      <c r="E16" s="239"/>
      <c r="F16" s="240"/>
      <c r="G16" s="26">
        <v>9</v>
      </c>
      <c r="H16" s="45">
        <v>104179</v>
      </c>
      <c r="I16" s="45">
        <v>2497194</v>
      </c>
    </row>
    <row r="17" spans="1:9" ht="25.15" customHeight="1" x14ac:dyDescent="0.2">
      <c r="A17" s="238" t="s">
        <v>219</v>
      </c>
      <c r="B17" s="239"/>
      <c r="C17" s="239"/>
      <c r="D17" s="239"/>
      <c r="E17" s="239"/>
      <c r="F17" s="240"/>
      <c r="G17" s="26">
        <v>10</v>
      </c>
      <c r="H17" s="45">
        <v>0</v>
      </c>
      <c r="I17" s="45">
        <v>-7119</v>
      </c>
    </row>
    <row r="18" spans="1:9" ht="28.15" customHeight="1" x14ac:dyDescent="0.2">
      <c r="A18" s="243" t="s">
        <v>390</v>
      </c>
      <c r="B18" s="244"/>
      <c r="C18" s="244"/>
      <c r="D18" s="244"/>
      <c r="E18" s="244"/>
      <c r="F18" s="245"/>
      <c r="G18" s="25">
        <v>11</v>
      </c>
      <c r="H18" s="44">
        <f>H8+H9</f>
        <v>-1483456</v>
      </c>
      <c r="I18" s="44">
        <f>I8+I9</f>
        <v>-472369</v>
      </c>
    </row>
    <row r="19" spans="1:9" ht="12.75" customHeight="1" x14ac:dyDescent="0.2">
      <c r="A19" s="246" t="s">
        <v>220</v>
      </c>
      <c r="B19" s="247"/>
      <c r="C19" s="247"/>
      <c r="D19" s="247"/>
      <c r="E19" s="247"/>
      <c r="F19" s="248"/>
      <c r="G19" s="25">
        <v>12</v>
      </c>
      <c r="H19" s="44">
        <f>H20+H21+H22+H23</f>
        <v>-8034929</v>
      </c>
      <c r="I19" s="44">
        <f>I20+I21+I22+I23</f>
        <v>-3534835</v>
      </c>
    </row>
    <row r="20" spans="1:9" ht="12.75" customHeight="1" x14ac:dyDescent="0.2">
      <c r="A20" s="238" t="s">
        <v>221</v>
      </c>
      <c r="B20" s="239"/>
      <c r="C20" s="239"/>
      <c r="D20" s="239"/>
      <c r="E20" s="239"/>
      <c r="F20" s="240"/>
      <c r="G20" s="26">
        <v>13</v>
      </c>
      <c r="H20" s="45">
        <v>4845958</v>
      </c>
      <c r="I20" s="45">
        <v>-2392577</v>
      </c>
    </row>
    <row r="21" spans="1:9" ht="12.75" customHeight="1" x14ac:dyDescent="0.2">
      <c r="A21" s="238" t="s">
        <v>222</v>
      </c>
      <c r="B21" s="239"/>
      <c r="C21" s="239"/>
      <c r="D21" s="239"/>
      <c r="E21" s="239"/>
      <c r="F21" s="240"/>
      <c r="G21" s="26">
        <v>14</v>
      </c>
      <c r="H21" s="45">
        <v>-423301</v>
      </c>
      <c r="I21" s="45">
        <v>2970513</v>
      </c>
    </row>
    <row r="22" spans="1:9" ht="12.75" customHeight="1" x14ac:dyDescent="0.2">
      <c r="A22" s="238" t="s">
        <v>223</v>
      </c>
      <c r="B22" s="239"/>
      <c r="C22" s="239"/>
      <c r="D22" s="239"/>
      <c r="E22" s="239"/>
      <c r="F22" s="240"/>
      <c r="G22" s="26">
        <v>15</v>
      </c>
      <c r="H22" s="45">
        <v>-8701136</v>
      </c>
      <c r="I22" s="45">
        <v>-3658592</v>
      </c>
    </row>
    <row r="23" spans="1:9" ht="12.75" customHeight="1" x14ac:dyDescent="0.2">
      <c r="A23" s="238" t="s">
        <v>224</v>
      </c>
      <c r="B23" s="239"/>
      <c r="C23" s="239"/>
      <c r="D23" s="239"/>
      <c r="E23" s="239"/>
      <c r="F23" s="240"/>
      <c r="G23" s="26">
        <v>16</v>
      </c>
      <c r="H23" s="45">
        <v>-3756450</v>
      </c>
      <c r="I23" s="45">
        <v>-454179</v>
      </c>
    </row>
    <row r="24" spans="1:9" ht="12.75" customHeight="1" x14ac:dyDescent="0.2">
      <c r="A24" s="243" t="s">
        <v>225</v>
      </c>
      <c r="B24" s="244"/>
      <c r="C24" s="244"/>
      <c r="D24" s="244"/>
      <c r="E24" s="244"/>
      <c r="F24" s="245"/>
      <c r="G24" s="25">
        <v>17</v>
      </c>
      <c r="H24" s="44">
        <f>H18+H19</f>
        <v>-9518385</v>
      </c>
      <c r="I24" s="44">
        <f>I18+I19</f>
        <v>-4007204</v>
      </c>
    </row>
    <row r="25" spans="1:9" ht="12.75" customHeight="1" x14ac:dyDescent="0.2">
      <c r="A25" s="235" t="s">
        <v>226</v>
      </c>
      <c r="B25" s="236"/>
      <c r="C25" s="236"/>
      <c r="D25" s="236"/>
      <c r="E25" s="236"/>
      <c r="F25" s="237"/>
      <c r="G25" s="26">
        <v>18</v>
      </c>
      <c r="H25" s="45">
        <v>398038</v>
      </c>
      <c r="I25" s="45">
        <v>-185971</v>
      </c>
    </row>
    <row r="26" spans="1:9" ht="12.75" customHeight="1" x14ac:dyDescent="0.2">
      <c r="A26" s="235" t="s">
        <v>227</v>
      </c>
      <c r="B26" s="236"/>
      <c r="C26" s="236"/>
      <c r="D26" s="236"/>
      <c r="E26" s="236"/>
      <c r="F26" s="237"/>
      <c r="G26" s="26">
        <v>19</v>
      </c>
      <c r="H26" s="45">
        <v>0</v>
      </c>
      <c r="I26" s="45">
        <v>0</v>
      </c>
    </row>
    <row r="27" spans="1:9" ht="25.9" customHeight="1" x14ac:dyDescent="0.2">
      <c r="A27" s="261" t="s">
        <v>228</v>
      </c>
      <c r="B27" s="262"/>
      <c r="C27" s="262"/>
      <c r="D27" s="262"/>
      <c r="E27" s="262"/>
      <c r="F27" s="263"/>
      <c r="G27" s="27">
        <v>20</v>
      </c>
      <c r="H27" s="46">
        <f>H24+H25+H26</f>
        <v>-9120347</v>
      </c>
      <c r="I27" s="46">
        <f>I24+I25+I26</f>
        <v>-4193175</v>
      </c>
    </row>
    <row r="28" spans="1:9" x14ac:dyDescent="0.2">
      <c r="A28" s="255" t="s">
        <v>229</v>
      </c>
      <c r="B28" s="256"/>
      <c r="C28" s="256"/>
      <c r="D28" s="256"/>
      <c r="E28" s="256"/>
      <c r="F28" s="256"/>
      <c r="G28" s="256"/>
      <c r="H28" s="256"/>
      <c r="I28" s="257"/>
    </row>
    <row r="29" spans="1:9" ht="30.6" customHeight="1" x14ac:dyDescent="0.2">
      <c r="A29" s="258" t="s">
        <v>230</v>
      </c>
      <c r="B29" s="259"/>
      <c r="C29" s="259"/>
      <c r="D29" s="259"/>
      <c r="E29" s="259"/>
      <c r="F29" s="260"/>
      <c r="G29" s="24">
        <v>21</v>
      </c>
      <c r="H29" s="47">
        <v>0</v>
      </c>
      <c r="I29" s="47">
        <v>44362</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205</v>
      </c>
      <c r="I31" s="48">
        <v>12265</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7311</v>
      </c>
      <c r="I34" s="48">
        <v>0</v>
      </c>
    </row>
    <row r="35" spans="1:9" ht="26.45" customHeight="1" x14ac:dyDescent="0.2">
      <c r="A35" s="243" t="s">
        <v>236</v>
      </c>
      <c r="B35" s="244"/>
      <c r="C35" s="244"/>
      <c r="D35" s="244"/>
      <c r="E35" s="244"/>
      <c r="F35" s="245"/>
      <c r="G35" s="25">
        <v>27</v>
      </c>
      <c r="H35" s="49">
        <f>H29+H30+H31+H32+H33+H34</f>
        <v>7516</v>
      </c>
      <c r="I35" s="49">
        <f>I29+I30+I31+I32+I33+I34</f>
        <v>56627</v>
      </c>
    </row>
    <row r="36" spans="1:9" ht="22.9" customHeight="1" x14ac:dyDescent="0.2">
      <c r="A36" s="235" t="s">
        <v>237</v>
      </c>
      <c r="B36" s="236"/>
      <c r="C36" s="236"/>
      <c r="D36" s="236"/>
      <c r="E36" s="236"/>
      <c r="F36" s="237"/>
      <c r="G36" s="26">
        <v>28</v>
      </c>
      <c r="H36" s="48">
        <v>-984806</v>
      </c>
      <c r="I36" s="48">
        <v>-997885</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10740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-38662</v>
      </c>
      <c r="I40" s="48">
        <v>0</v>
      </c>
    </row>
    <row r="41" spans="1:9" ht="24" customHeight="1" x14ac:dyDescent="0.2">
      <c r="A41" s="243" t="s">
        <v>242</v>
      </c>
      <c r="B41" s="244"/>
      <c r="C41" s="244"/>
      <c r="D41" s="244"/>
      <c r="E41" s="244"/>
      <c r="F41" s="245"/>
      <c r="G41" s="25">
        <v>33</v>
      </c>
      <c r="H41" s="49">
        <f>H36+H37+H38+H39+H40</f>
        <v>-1023468</v>
      </c>
      <c r="I41" s="49">
        <f>I36+I37+I38+I39+I40</f>
        <v>-987145</v>
      </c>
    </row>
    <row r="42" spans="1:9" ht="29.45" customHeight="1" x14ac:dyDescent="0.2">
      <c r="A42" s="261" t="s">
        <v>243</v>
      </c>
      <c r="B42" s="262"/>
      <c r="C42" s="262"/>
      <c r="D42" s="262"/>
      <c r="E42" s="262"/>
      <c r="F42" s="263"/>
      <c r="G42" s="27">
        <v>34</v>
      </c>
      <c r="H42" s="50">
        <f>H35+H41</f>
        <v>-1015952</v>
      </c>
      <c r="I42" s="50">
        <f>I35+I41</f>
        <v>-930518</v>
      </c>
    </row>
    <row r="43" spans="1:9" x14ac:dyDescent="0.2">
      <c r="A43" s="255" t="s">
        <v>244</v>
      </c>
      <c r="B43" s="256"/>
      <c r="C43" s="256"/>
      <c r="D43" s="256"/>
      <c r="E43" s="256"/>
      <c r="F43" s="256"/>
      <c r="G43" s="256"/>
      <c r="H43" s="256"/>
      <c r="I43" s="257"/>
    </row>
    <row r="44" spans="1:9" ht="12.75" customHeight="1" x14ac:dyDescent="0.2">
      <c r="A44" s="258" t="s">
        <v>245</v>
      </c>
      <c r="B44" s="259"/>
      <c r="C44" s="259"/>
      <c r="D44" s="259"/>
      <c r="E44" s="259"/>
      <c r="F44" s="260"/>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14968586</v>
      </c>
      <c r="I46" s="48">
        <v>17283603</v>
      </c>
    </row>
    <row r="47" spans="1:9" ht="12.75" customHeight="1" x14ac:dyDescent="0.2">
      <c r="A47" s="235" t="s">
        <v>248</v>
      </c>
      <c r="B47" s="236"/>
      <c r="C47" s="236"/>
      <c r="D47" s="236"/>
      <c r="E47" s="236"/>
      <c r="F47" s="237"/>
      <c r="G47" s="26">
        <v>38</v>
      </c>
      <c r="H47" s="48">
        <v>0</v>
      </c>
      <c r="I47" s="48">
        <v>0</v>
      </c>
    </row>
    <row r="48" spans="1:9" ht="22.15" customHeight="1" x14ac:dyDescent="0.2">
      <c r="A48" s="243" t="s">
        <v>249</v>
      </c>
      <c r="B48" s="244"/>
      <c r="C48" s="244"/>
      <c r="D48" s="244"/>
      <c r="E48" s="244"/>
      <c r="F48" s="245"/>
      <c r="G48" s="25">
        <v>39</v>
      </c>
      <c r="H48" s="49">
        <f>H44+H45+H46+H47</f>
        <v>14968586</v>
      </c>
      <c r="I48" s="49">
        <f>I44+I45+I46+I47</f>
        <v>17283603</v>
      </c>
    </row>
    <row r="49" spans="1:9" ht="24.6" customHeight="1" x14ac:dyDescent="0.2">
      <c r="A49" s="235" t="s">
        <v>389</v>
      </c>
      <c r="B49" s="236"/>
      <c r="C49" s="236"/>
      <c r="D49" s="236"/>
      <c r="E49" s="236"/>
      <c r="F49" s="237"/>
      <c r="G49" s="26">
        <v>40</v>
      </c>
      <c r="H49" s="48">
        <v>-5892790</v>
      </c>
      <c r="I49" s="48">
        <v>-12713745</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3" t="s">
        <v>254</v>
      </c>
      <c r="B54" s="244"/>
      <c r="C54" s="244"/>
      <c r="D54" s="244"/>
      <c r="E54" s="244"/>
      <c r="F54" s="245"/>
      <c r="G54" s="25">
        <v>45</v>
      </c>
      <c r="H54" s="49">
        <f>H49+H50+H51+H52+H53</f>
        <v>-5892790</v>
      </c>
      <c r="I54" s="49">
        <f>I49+I50+I51+I52+I53</f>
        <v>-12713745</v>
      </c>
    </row>
    <row r="55" spans="1:9" ht="29.45" customHeight="1" x14ac:dyDescent="0.2">
      <c r="A55" s="264" t="s">
        <v>255</v>
      </c>
      <c r="B55" s="265"/>
      <c r="C55" s="265"/>
      <c r="D55" s="265"/>
      <c r="E55" s="265"/>
      <c r="F55" s="266"/>
      <c r="G55" s="25">
        <v>46</v>
      </c>
      <c r="H55" s="49">
        <f>H48+H54</f>
        <v>9075796</v>
      </c>
      <c r="I55" s="49">
        <f>I48+I54</f>
        <v>4569858</v>
      </c>
    </row>
    <row r="56" spans="1:9" x14ac:dyDescent="0.2">
      <c r="A56" s="235" t="s">
        <v>256</v>
      </c>
      <c r="B56" s="236"/>
      <c r="C56" s="236"/>
      <c r="D56" s="236"/>
      <c r="E56" s="236"/>
      <c r="F56" s="237"/>
      <c r="G56" s="26">
        <v>47</v>
      </c>
      <c r="H56" s="48">
        <v>0</v>
      </c>
      <c r="I56" s="48">
        <v>0</v>
      </c>
    </row>
    <row r="57" spans="1:9" ht="26.45" customHeight="1" x14ac:dyDescent="0.2">
      <c r="A57" s="264" t="s">
        <v>257</v>
      </c>
      <c r="B57" s="265"/>
      <c r="C57" s="265"/>
      <c r="D57" s="265"/>
      <c r="E57" s="265"/>
      <c r="F57" s="266"/>
      <c r="G57" s="25">
        <v>48</v>
      </c>
      <c r="H57" s="49">
        <f>H27+H42+H55+H56</f>
        <v>-1060503</v>
      </c>
      <c r="I57" s="49">
        <f>I27+I42+I55+I56</f>
        <v>-553835</v>
      </c>
    </row>
    <row r="58" spans="1:9" x14ac:dyDescent="0.2">
      <c r="A58" s="267" t="s">
        <v>258</v>
      </c>
      <c r="B58" s="268"/>
      <c r="C58" s="268"/>
      <c r="D58" s="268"/>
      <c r="E58" s="268"/>
      <c r="F58" s="269"/>
      <c r="G58" s="26">
        <v>49</v>
      </c>
      <c r="H58" s="48">
        <v>1959023</v>
      </c>
      <c r="I58" s="48">
        <v>1279399</v>
      </c>
    </row>
    <row r="59" spans="1:9" ht="31.15" customHeight="1" x14ac:dyDescent="0.2">
      <c r="A59" s="261" t="s">
        <v>259</v>
      </c>
      <c r="B59" s="262"/>
      <c r="C59" s="262"/>
      <c r="D59" s="262"/>
      <c r="E59" s="262"/>
      <c r="F59" s="263"/>
      <c r="G59" s="27">
        <v>50</v>
      </c>
      <c r="H59" s="50">
        <f>H57+H58</f>
        <v>898520</v>
      </c>
      <c r="I59" s="50">
        <f>I57+I58</f>
        <v>725564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2" zoomScale="110" zoomScaleNormal="100" workbookViewId="0">
      <selection activeCell="J51" sqref="J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70" t="s">
        <v>413</v>
      </c>
      <c r="B4" s="196"/>
      <c r="C4" s="196"/>
      <c r="D4" s="196"/>
      <c r="E4" s="196"/>
      <c r="F4" s="196"/>
      <c r="G4" s="196"/>
      <c r="H4" s="196"/>
      <c r="I4" s="197"/>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tabSelected="1" zoomScale="80" zoomScaleNormal="80" zoomScaleSheetLayoutView="77" workbookViewId="0">
      <pane xSplit="7" ySplit="6" topLeftCell="L43" activePane="bottomRight" state="frozen"/>
      <selection pane="topRight" activeCell="H1" sqref="H1"/>
      <selection pane="bottomLeft" activeCell="A7" sqref="A7"/>
      <selection pane="bottomRight" activeCell="X44" sqref="X44"/>
    </sheetView>
  </sheetViews>
  <sheetFormatPr defaultRowHeight="12.75" x14ac:dyDescent="0.2"/>
  <cols>
    <col min="1" max="4" width="9.140625" style="1"/>
    <col min="5" max="5" width="10.140625" style="1" bestFit="1" customWidth="1"/>
    <col min="6" max="6" width="9.140625" style="1"/>
    <col min="7" max="7" width="11.28515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43921</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41066860</v>
      </c>
      <c r="I7" s="65">
        <v>1555445</v>
      </c>
      <c r="J7" s="65">
        <v>0</v>
      </c>
      <c r="K7" s="65">
        <v>1836530</v>
      </c>
      <c r="L7" s="65">
        <v>1836530</v>
      </c>
      <c r="M7" s="65">
        <v>0</v>
      </c>
      <c r="N7" s="65">
        <v>72737</v>
      </c>
      <c r="O7" s="65">
        <v>79468039</v>
      </c>
      <c r="P7" s="65">
        <v>0</v>
      </c>
      <c r="Q7" s="65">
        <v>0</v>
      </c>
      <c r="R7" s="65">
        <v>0</v>
      </c>
      <c r="S7" s="65">
        <v>-57279327</v>
      </c>
      <c r="T7" s="65">
        <v>-9388091</v>
      </c>
      <c r="U7" s="66">
        <f>H7+I7+J7+K7-L7+M7+N7+O7+P7+Q7+R7+S7+T7</f>
        <v>55495663</v>
      </c>
      <c r="V7" s="65">
        <v>0</v>
      </c>
      <c r="W7" s="66">
        <f>U7+V7</f>
        <v>55495663</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41066860</v>
      </c>
      <c r="I10" s="66">
        <f t="shared" ref="I10:W10" si="2">I7+I8+I9</f>
        <v>1555445</v>
      </c>
      <c r="J10" s="66">
        <f t="shared" si="2"/>
        <v>0</v>
      </c>
      <c r="K10" s="66">
        <f>K7+K8+K9</f>
        <v>1836530</v>
      </c>
      <c r="L10" s="66">
        <f t="shared" si="2"/>
        <v>1836530</v>
      </c>
      <c r="M10" s="66">
        <f t="shared" si="2"/>
        <v>0</v>
      </c>
      <c r="N10" s="66">
        <f t="shared" si="2"/>
        <v>72737</v>
      </c>
      <c r="O10" s="66">
        <f t="shared" si="2"/>
        <v>79468039</v>
      </c>
      <c r="P10" s="66">
        <f t="shared" si="2"/>
        <v>0</v>
      </c>
      <c r="Q10" s="66">
        <f t="shared" si="2"/>
        <v>0</v>
      </c>
      <c r="R10" s="66">
        <f t="shared" si="2"/>
        <v>0</v>
      </c>
      <c r="S10" s="66">
        <f t="shared" si="2"/>
        <v>-57279327</v>
      </c>
      <c r="T10" s="66">
        <f t="shared" si="2"/>
        <v>-9388091</v>
      </c>
      <c r="U10" s="66">
        <f t="shared" si="2"/>
        <v>55495663</v>
      </c>
      <c r="V10" s="66">
        <f t="shared" si="2"/>
        <v>0</v>
      </c>
      <c r="W10" s="66">
        <f t="shared" si="2"/>
        <v>55495663</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-11059200</v>
      </c>
      <c r="U11" s="66">
        <f>H11+I11+J11+K11-L11+M11+N11+O11+P11+Q11+R11+S11+T11</f>
        <v>-11059200</v>
      </c>
      <c r="V11" s="65">
        <v>0</v>
      </c>
      <c r="W11" s="66">
        <f t="shared" ref="W11:W28" si="3">U11+V11</f>
        <v>-11059200</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-828518</v>
      </c>
      <c r="P13" s="67">
        <v>0</v>
      </c>
      <c r="Q13" s="67">
        <v>0</v>
      </c>
      <c r="R13" s="67">
        <v>0</v>
      </c>
      <c r="S13" s="65">
        <v>828518</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-116296</v>
      </c>
      <c r="T18" s="65">
        <v>0</v>
      </c>
      <c r="U18" s="66">
        <f t="shared" si="4"/>
        <v>-116296</v>
      </c>
      <c r="V18" s="65">
        <v>0</v>
      </c>
      <c r="W18" s="66">
        <f t="shared" si="3"/>
        <v>-116296</v>
      </c>
    </row>
    <row r="19" spans="1:23" x14ac:dyDescent="0.2">
      <c r="A19" s="287" t="s">
        <v>333</v>
      </c>
      <c r="B19" s="287"/>
      <c r="C19" s="287"/>
      <c r="D19" s="287"/>
      <c r="E19" s="287"/>
      <c r="F19" s="287"/>
      <c r="G19" s="6">
        <v>13</v>
      </c>
      <c r="H19" s="65">
        <v>0</v>
      </c>
      <c r="I19" s="65">
        <v>0</v>
      </c>
      <c r="J19" s="65">
        <v>0</v>
      </c>
      <c r="K19" s="65">
        <v>0</v>
      </c>
      <c r="L19" s="65">
        <v>0</v>
      </c>
      <c r="M19" s="65">
        <v>0</v>
      </c>
      <c r="N19" s="65">
        <v>90716</v>
      </c>
      <c r="O19" s="65">
        <v>0</v>
      </c>
      <c r="P19" s="65">
        <v>0</v>
      </c>
      <c r="Q19" s="65">
        <v>0</v>
      </c>
      <c r="R19" s="65">
        <v>0</v>
      </c>
      <c r="S19" s="65">
        <v>0</v>
      </c>
      <c r="T19" s="65">
        <v>0</v>
      </c>
      <c r="U19" s="66">
        <f t="shared" si="4"/>
        <v>90716</v>
      </c>
      <c r="V19" s="65">
        <v>0</v>
      </c>
      <c r="W19" s="66">
        <f t="shared" si="3"/>
        <v>90716</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182000</v>
      </c>
      <c r="T20" s="65">
        <v>0</v>
      </c>
      <c r="U20" s="66">
        <f t="shared" si="4"/>
        <v>182000</v>
      </c>
      <c r="V20" s="65">
        <v>0</v>
      </c>
      <c r="W20" s="66">
        <f t="shared" si="3"/>
        <v>182000</v>
      </c>
    </row>
    <row r="21" spans="1:23" ht="30.75" customHeight="1" x14ac:dyDescent="0.2">
      <c r="A21" s="287" t="s">
        <v>335</v>
      </c>
      <c r="B21" s="287"/>
      <c r="C21" s="287"/>
      <c r="D21" s="287"/>
      <c r="E21" s="287"/>
      <c r="F21" s="287"/>
      <c r="G21" s="6">
        <v>15</v>
      </c>
      <c r="H21" s="65">
        <v>0</v>
      </c>
      <c r="I21" s="65">
        <v>0</v>
      </c>
      <c r="J21" s="65">
        <v>0</v>
      </c>
      <c r="K21" s="65">
        <v>0</v>
      </c>
      <c r="L21" s="65">
        <v>2617018</v>
      </c>
      <c r="M21" s="65">
        <v>0</v>
      </c>
      <c r="N21" s="65">
        <v>0</v>
      </c>
      <c r="O21" s="65">
        <v>0</v>
      </c>
      <c r="P21" s="65">
        <v>0</v>
      </c>
      <c r="Q21" s="65">
        <v>0</v>
      </c>
      <c r="R21" s="65">
        <v>0</v>
      </c>
      <c r="S21" s="65">
        <v>0</v>
      </c>
      <c r="T21" s="65">
        <v>0</v>
      </c>
      <c r="U21" s="66">
        <f t="shared" si="4"/>
        <v>-2617018</v>
      </c>
      <c r="V21" s="65">
        <v>0</v>
      </c>
      <c r="W21" s="66">
        <f t="shared" si="3"/>
        <v>-2617018</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655664</v>
      </c>
      <c r="J24" s="65">
        <v>0</v>
      </c>
      <c r="K24" s="65">
        <v>-1082070</v>
      </c>
      <c r="L24" s="65">
        <v>-1082070</v>
      </c>
      <c r="M24" s="65">
        <v>0</v>
      </c>
      <c r="N24" s="65">
        <v>0</v>
      </c>
      <c r="O24" s="65">
        <v>0</v>
      </c>
      <c r="P24" s="65">
        <v>0</v>
      </c>
      <c r="Q24" s="65">
        <v>0</v>
      </c>
      <c r="R24" s="65">
        <v>0</v>
      </c>
      <c r="S24" s="65">
        <v>1082070</v>
      </c>
      <c r="T24" s="65">
        <v>0</v>
      </c>
      <c r="U24" s="66">
        <f t="shared" si="4"/>
        <v>1737734</v>
      </c>
      <c r="V24" s="65">
        <v>0</v>
      </c>
      <c r="W24" s="66">
        <f t="shared" si="3"/>
        <v>1737734</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-1555445</v>
      </c>
      <c r="J27" s="65">
        <v>0</v>
      </c>
      <c r="K27" s="65">
        <v>0</v>
      </c>
      <c r="L27" s="65">
        <v>0</v>
      </c>
      <c r="M27" s="65">
        <v>0</v>
      </c>
      <c r="N27" s="65">
        <v>0</v>
      </c>
      <c r="O27" s="65">
        <v>0</v>
      </c>
      <c r="P27" s="65">
        <v>0</v>
      </c>
      <c r="Q27" s="65">
        <v>0</v>
      </c>
      <c r="R27" s="65">
        <v>0</v>
      </c>
      <c r="S27" s="65">
        <v>-7832646</v>
      </c>
      <c r="T27" s="65">
        <v>9388091</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41066860</v>
      </c>
      <c r="I29" s="68">
        <f t="shared" ref="I29:W29" si="5">SUM(I10:I28)</f>
        <v>655664</v>
      </c>
      <c r="J29" s="68">
        <f t="shared" si="5"/>
        <v>0</v>
      </c>
      <c r="K29" s="68">
        <f t="shared" si="5"/>
        <v>754460</v>
      </c>
      <c r="L29" s="68">
        <f t="shared" si="5"/>
        <v>3371478</v>
      </c>
      <c r="M29" s="68">
        <f t="shared" si="5"/>
        <v>0</v>
      </c>
      <c r="N29" s="68">
        <f t="shared" si="5"/>
        <v>163453</v>
      </c>
      <c r="O29" s="68">
        <f t="shared" si="5"/>
        <v>78639521</v>
      </c>
      <c r="P29" s="68">
        <f t="shared" si="5"/>
        <v>0</v>
      </c>
      <c r="Q29" s="68">
        <f t="shared" si="5"/>
        <v>0</v>
      </c>
      <c r="R29" s="68">
        <f t="shared" si="5"/>
        <v>0</v>
      </c>
      <c r="S29" s="68">
        <f t="shared" si="5"/>
        <v>-63135681</v>
      </c>
      <c r="T29" s="68">
        <f t="shared" si="5"/>
        <v>-11059200</v>
      </c>
      <c r="U29" s="68">
        <f t="shared" si="5"/>
        <v>43713599</v>
      </c>
      <c r="V29" s="68">
        <f t="shared" si="5"/>
        <v>0</v>
      </c>
      <c r="W29" s="68">
        <f t="shared" si="5"/>
        <v>43713599</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90716</v>
      </c>
      <c r="O31" s="66">
        <f t="shared" si="6"/>
        <v>-828518</v>
      </c>
      <c r="P31" s="66">
        <f t="shared" si="6"/>
        <v>0</v>
      </c>
      <c r="Q31" s="66">
        <f t="shared" si="6"/>
        <v>0</v>
      </c>
      <c r="R31" s="66">
        <f t="shared" si="6"/>
        <v>0</v>
      </c>
      <c r="S31" s="66">
        <f t="shared" si="6"/>
        <v>894222</v>
      </c>
      <c r="T31" s="66">
        <f t="shared" si="6"/>
        <v>0</v>
      </c>
      <c r="U31" s="66">
        <f t="shared" si="6"/>
        <v>156420</v>
      </c>
      <c r="V31" s="66">
        <f t="shared" si="6"/>
        <v>0</v>
      </c>
      <c r="W31" s="66">
        <f t="shared" si="6"/>
        <v>156420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90716</v>
      </c>
      <c r="O32" s="66">
        <f t="shared" si="7"/>
        <v>-828518</v>
      </c>
      <c r="P32" s="66">
        <f t="shared" si="7"/>
        <v>0</v>
      </c>
      <c r="Q32" s="66">
        <f t="shared" si="7"/>
        <v>0</v>
      </c>
      <c r="R32" s="66">
        <f t="shared" si="7"/>
        <v>0</v>
      </c>
      <c r="S32" s="66">
        <f t="shared" si="7"/>
        <v>894222</v>
      </c>
      <c r="T32" s="66">
        <f t="shared" si="7"/>
        <v>-11059200</v>
      </c>
      <c r="U32" s="66">
        <f t="shared" si="7"/>
        <v>-10902780</v>
      </c>
      <c r="V32" s="66">
        <f t="shared" si="7"/>
        <v>0</v>
      </c>
      <c r="W32" s="66">
        <f t="shared" si="7"/>
        <v>-10902780</v>
      </c>
    </row>
    <row r="33" spans="1:23" ht="30.75" customHeight="1" x14ac:dyDescent="0.2">
      <c r="A33" s="309" t="s">
        <v>346</v>
      </c>
      <c r="B33" s="309"/>
      <c r="C33" s="309"/>
      <c r="D33" s="309"/>
      <c r="E33" s="309"/>
      <c r="F33" s="309"/>
      <c r="G33" s="8">
        <v>26</v>
      </c>
      <c r="H33" s="68">
        <f>SUM(H21:H28)</f>
        <v>0</v>
      </c>
      <c r="I33" s="68">
        <f t="shared" ref="I33:W33" si="8">SUM(I21:I28)</f>
        <v>-899781</v>
      </c>
      <c r="J33" s="68">
        <f t="shared" si="8"/>
        <v>0</v>
      </c>
      <c r="K33" s="68">
        <f t="shared" si="8"/>
        <v>-1082070</v>
      </c>
      <c r="L33" s="68">
        <f t="shared" si="8"/>
        <v>1534948</v>
      </c>
      <c r="M33" s="68">
        <f t="shared" si="8"/>
        <v>0</v>
      </c>
      <c r="N33" s="68">
        <f t="shared" si="8"/>
        <v>0</v>
      </c>
      <c r="O33" s="68">
        <f t="shared" si="8"/>
        <v>0</v>
      </c>
      <c r="P33" s="68">
        <f t="shared" si="8"/>
        <v>0</v>
      </c>
      <c r="Q33" s="68">
        <f t="shared" si="8"/>
        <v>0</v>
      </c>
      <c r="R33" s="68">
        <f t="shared" si="8"/>
        <v>0</v>
      </c>
      <c r="S33" s="68">
        <f t="shared" si="8"/>
        <v>-6750576</v>
      </c>
      <c r="T33" s="68">
        <f t="shared" si="8"/>
        <v>9388091</v>
      </c>
      <c r="U33" s="68">
        <f t="shared" si="8"/>
        <v>-879284</v>
      </c>
      <c r="V33" s="68">
        <f t="shared" si="8"/>
        <v>0</v>
      </c>
      <c r="W33" s="68">
        <f t="shared" si="8"/>
        <v>-879284</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41066860</v>
      </c>
      <c r="I35" s="65">
        <v>655664</v>
      </c>
      <c r="J35" s="65">
        <v>0</v>
      </c>
      <c r="K35" s="65">
        <v>754460</v>
      </c>
      <c r="L35" s="65">
        <v>3371478</v>
      </c>
      <c r="M35" s="65">
        <v>0</v>
      </c>
      <c r="N35" s="65">
        <v>163453</v>
      </c>
      <c r="O35" s="65">
        <v>78638521</v>
      </c>
      <c r="P35" s="65">
        <v>0</v>
      </c>
      <c r="Q35" s="65">
        <v>0</v>
      </c>
      <c r="R35" s="65">
        <v>0</v>
      </c>
      <c r="S35" s="65">
        <v>-63134681</v>
      </c>
      <c r="T35" s="65">
        <v>-11059200</v>
      </c>
      <c r="U35" s="69">
        <f t="shared" ref="U35:U37" si="9">H35+I35+J35+K35-L35+M35+N35+O35+P35+Q35+R35+S35+T35</f>
        <v>43713599</v>
      </c>
      <c r="V35" s="65">
        <v>0</v>
      </c>
      <c r="W35" s="69">
        <f t="shared" ref="W35:W37" si="10">U35+V35</f>
        <v>43713599</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41066860</v>
      </c>
      <c r="I38" s="69">
        <f t="shared" ref="I38:W38" si="11">I35+I36+I37</f>
        <v>655664</v>
      </c>
      <c r="J38" s="69">
        <f t="shared" si="11"/>
        <v>0</v>
      </c>
      <c r="K38" s="69">
        <f t="shared" si="11"/>
        <v>754460</v>
      </c>
      <c r="L38" s="69">
        <f t="shared" si="11"/>
        <v>3371478</v>
      </c>
      <c r="M38" s="69">
        <f t="shared" si="11"/>
        <v>0</v>
      </c>
      <c r="N38" s="69">
        <f t="shared" si="11"/>
        <v>163453</v>
      </c>
      <c r="O38" s="69">
        <f t="shared" si="11"/>
        <v>78638521</v>
      </c>
      <c r="P38" s="69">
        <f t="shared" si="11"/>
        <v>0</v>
      </c>
      <c r="Q38" s="69">
        <f t="shared" si="11"/>
        <v>0</v>
      </c>
      <c r="R38" s="69">
        <f t="shared" si="11"/>
        <v>0</v>
      </c>
      <c r="S38" s="69">
        <f t="shared" si="11"/>
        <v>-63134681</v>
      </c>
      <c r="T38" s="69">
        <f t="shared" si="11"/>
        <v>-11059200</v>
      </c>
      <c r="U38" s="69">
        <f t="shared" si="11"/>
        <v>43713599</v>
      </c>
      <c r="V38" s="69">
        <f t="shared" si="11"/>
        <v>0</v>
      </c>
      <c r="W38" s="69">
        <f t="shared" si="11"/>
        <v>43713599</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-7162654</v>
      </c>
      <c r="U39" s="69">
        <f t="shared" ref="U39:U56" si="12">H39+I39+J39+K39-L39+M39+N39+O39+P39+Q39+R39+S39+T39</f>
        <v>-7162654</v>
      </c>
      <c r="V39" s="65">
        <v>0</v>
      </c>
      <c r="W39" s="69">
        <f t="shared" ref="W39:W56" si="13">U39+V39</f>
        <v>-7162654</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-173529</v>
      </c>
      <c r="P41" s="67">
        <v>0</v>
      </c>
      <c r="Q41" s="67">
        <v>0</v>
      </c>
      <c r="R41" s="67">
        <v>0</v>
      </c>
      <c r="S41" s="65">
        <v>173529</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40048</v>
      </c>
      <c r="O47" s="65">
        <v>0</v>
      </c>
      <c r="P47" s="65">
        <v>0</v>
      </c>
      <c r="Q47" s="65">
        <v>0</v>
      </c>
      <c r="R47" s="65">
        <v>0</v>
      </c>
      <c r="S47" s="65">
        <v>0</v>
      </c>
      <c r="T47" s="65">
        <v>0</v>
      </c>
      <c r="U47" s="69">
        <f t="shared" si="12"/>
        <v>40048</v>
      </c>
      <c r="V47" s="65">
        <v>0</v>
      </c>
      <c r="W47" s="69">
        <f t="shared" si="13"/>
        <v>40048</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38092</v>
      </c>
      <c r="T48" s="65">
        <v>0</v>
      </c>
      <c r="U48" s="69">
        <f t="shared" si="12"/>
        <v>38092</v>
      </c>
      <c r="V48" s="65">
        <v>0</v>
      </c>
      <c r="W48" s="69">
        <f t="shared" si="13"/>
        <v>38092</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-11059200</v>
      </c>
      <c r="T55" s="65">
        <v>11059200</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41066860</v>
      </c>
      <c r="I57" s="70">
        <f t="shared" ref="I57:W57" si="14">SUM(I38:I56)</f>
        <v>655664</v>
      </c>
      <c r="J57" s="70">
        <f t="shared" si="14"/>
        <v>0</v>
      </c>
      <c r="K57" s="70">
        <f t="shared" si="14"/>
        <v>754460</v>
      </c>
      <c r="L57" s="70">
        <f t="shared" si="14"/>
        <v>3371478</v>
      </c>
      <c r="M57" s="70">
        <f t="shared" si="14"/>
        <v>0</v>
      </c>
      <c r="N57" s="70">
        <f t="shared" si="14"/>
        <v>203501</v>
      </c>
      <c r="O57" s="70">
        <f t="shared" si="14"/>
        <v>78464992</v>
      </c>
      <c r="P57" s="70">
        <f t="shared" si="14"/>
        <v>0</v>
      </c>
      <c r="Q57" s="70">
        <f t="shared" si="14"/>
        <v>0</v>
      </c>
      <c r="R57" s="70">
        <f t="shared" si="14"/>
        <v>0</v>
      </c>
      <c r="S57" s="70">
        <f t="shared" si="14"/>
        <v>-73982260</v>
      </c>
      <c r="T57" s="70">
        <f t="shared" si="14"/>
        <v>-7162654</v>
      </c>
      <c r="U57" s="70">
        <f t="shared" si="14"/>
        <v>36629085</v>
      </c>
      <c r="V57" s="70">
        <f t="shared" si="14"/>
        <v>0</v>
      </c>
      <c r="W57" s="70">
        <f t="shared" si="14"/>
        <v>36629085</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40048</v>
      </c>
      <c r="O59" s="69">
        <f t="shared" si="15"/>
        <v>-173529</v>
      </c>
      <c r="P59" s="69">
        <f t="shared" si="15"/>
        <v>0</v>
      </c>
      <c r="Q59" s="69">
        <f t="shared" si="15"/>
        <v>0</v>
      </c>
      <c r="R59" s="69">
        <f t="shared" si="15"/>
        <v>0</v>
      </c>
      <c r="S59" s="69">
        <f t="shared" si="15"/>
        <v>211621</v>
      </c>
      <c r="T59" s="69">
        <f t="shared" si="15"/>
        <v>0</v>
      </c>
      <c r="U59" s="69">
        <f t="shared" si="15"/>
        <v>78140</v>
      </c>
      <c r="V59" s="69">
        <f t="shared" si="15"/>
        <v>0</v>
      </c>
      <c r="W59" s="69">
        <f t="shared" si="15"/>
        <v>78140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40048</v>
      </c>
      <c r="O60" s="69">
        <f t="shared" si="16"/>
        <v>-173529</v>
      </c>
      <c r="P60" s="69">
        <f t="shared" si="16"/>
        <v>0</v>
      </c>
      <c r="Q60" s="69">
        <f t="shared" si="16"/>
        <v>0</v>
      </c>
      <c r="R60" s="69">
        <f t="shared" si="16"/>
        <v>0</v>
      </c>
      <c r="S60" s="69">
        <f t="shared" si="16"/>
        <v>211621</v>
      </c>
      <c r="T60" s="69">
        <f t="shared" si="16"/>
        <v>-7162654</v>
      </c>
      <c r="U60" s="69">
        <f t="shared" si="16"/>
        <v>-7084514</v>
      </c>
      <c r="V60" s="69">
        <f t="shared" si="16"/>
        <v>0</v>
      </c>
      <c r="W60" s="69">
        <f t="shared" si="16"/>
        <v>-7084514</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-11059200</v>
      </c>
      <c r="T61" s="70">
        <f t="shared" si="17"/>
        <v>11059200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39370078740157483" right="0.15748031496062992" top="0.39370078740157483" bottom="0.19685039370078741" header="0.31496062992125984" footer="0.31496062992125984"/>
  <pageSetup paperSize="9" scale="50" fitToWidth="0" fitToHeight="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J11" sqref="J11"/>
    </sheetView>
  </sheetViews>
  <sheetFormatPr defaultRowHeight="12.75" x14ac:dyDescent="0.2"/>
  <sheetData>
    <row r="1" spans="1:9" x14ac:dyDescent="0.2">
      <c r="A1" s="314" t="s">
        <v>450</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22baa3bd-a2fa-4ea9-9ebb-3a9c6a55952b"/>
    <ds:schemaRef ds:uri="d8745bc5-821e-4205-946a-621c2da728c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svetecz</cp:lastModifiedBy>
  <cp:lastPrinted>2019-04-30T08:51:27Z</cp:lastPrinted>
  <dcterms:created xsi:type="dcterms:W3CDTF">2008-10-17T11:51:54Z</dcterms:created>
  <dcterms:modified xsi:type="dcterms:W3CDTF">2020-04-29T17:28:58Z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