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2168" windowHeight="7932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PODACI'!$A$1:$I$67</definedName>
    <definedName name="_xlnm.Print_Area" localSheetId="4">'PK'!$A$1:$K$26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<sst xmlns="http://schemas.openxmlformats.org/spreadsheetml/2006/main" count="349" uniqueCount="314">
  <si>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</si>
  <si>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</si>
  <si>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</si>
  <si>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</si>
  <si>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</si>
  <si>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</si>
  <si>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</si>
  <si>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</si>
  <si>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</si>
  <si>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</si>
  <si>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</si>
  <si>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</si>
  <si>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</si>
  <si>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</si>
  <si>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</si>
  <si>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</si>
  <si>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</si>
  <si>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</si>
  <si>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</si>
  <si>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</si>
  <si>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</si>
  <si>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</si>
  <si>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</si>
  <si>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</si>
  <si>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</si>
  <si>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</si>
  <si>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</si>
  <si>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</si>
  <si>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</si>
  <si>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</si>
  <si>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</si>
  <si>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</si>
  <si>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</si>
  <si>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</si>
  <si>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</si>
  <si>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</si>
  <si>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</si>
  <si>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</si>
  <si>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</si>
  <si>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</si>
  <si>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</si>
  <si>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</si>
  <si>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</si>
  <si>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</si>
  <si>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</si>
  <si>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</si>
  <si>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</si>
  <si>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</si>
  <si>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</si>
  <si>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</si>
  <si>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</si>
  <si>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</si>
  <si>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</si>
  <si>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</si>
  <si>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</si>
  <si>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</si>
  <si>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</si>
  <si>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</si>
  <si>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</si>
  <si>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</si>
  <si>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</si>
  <si>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</si>
  <si>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</si>
  <si>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</si>
  <si>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</si>
  <si>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</si>
  <si>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</si>
  <si>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</si>
  <si>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</si>
  <si>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</si>
  <si>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</si>
  <si>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</si>
  <si>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</si>
  <si>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</si>
  <si>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</si>
  <si>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</si>
  <si>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</si>
  <si>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</si>
  <si>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</si>
  <si>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</si>
  <si>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</si>
  <si>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</si>
  <si>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</si>
  <si>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</si>
  <si>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</si>
  <si>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</si>
  <si>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</si>
  <si>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</si>
  <si>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</si>
  <si>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</si>
  <si>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</si>
  <si>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</si>
  <si>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</si>
  <si>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</si>
  <si>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</si>
  <si>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</si>
  <si>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</si>
  <si>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</si>
  <si>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</si>
  <si>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</si>
  <si>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</si>
  <si>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</si>
  <si>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</si>
  <si>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</si>
  <si>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</si>
  <si>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</si>
  <si>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</si>
  <si>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</si>
  <si>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</si>
  <si>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</si>
  <si>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</si>
  <si>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</si>
  <si>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</si>
  <si>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</si>
  <si>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</si>
  <si>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</si>
  <si>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</si>
  <si>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</si>
  <si>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</si>
  <si>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</si>
  <si>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</si>
  <si>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</si>
  <si>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</si>
  <si>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</si>
  <si>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</si>
  <si>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</si>
  <si>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</si>
  <si>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</si>
  <si>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</si>
  <si>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</si>
  <si>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</si>
  <si>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</si>
  <si>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</si>
  <si>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</si>
  <si>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</si>
  <si>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</si>
  <si>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</si>
  <si>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</si>
  <si>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</si>
  <si>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</si>
  <si>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</si>
  <si>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</si>
  <si>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</si>
  <si>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</si>
  <si>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</si>
  <si>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</si>
  <si>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</si>
  <si>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</si>
  <si>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</si>
  <si>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</si>
  <si>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</si>
  <si>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</si>
  <si>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</si>
  <si>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</si>
  <si>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</si>
  <si>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</si>
  <si>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</si>
  <si>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</si>
  <si>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</si>
  <si>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</si>
  <si>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</si>
  <si>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</si>
  <si>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</si>
  <si>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</si>
  <si>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</si>
  <si>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</si>
  <si>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</si>
  <si>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</si>
  <si>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</si>
  <si>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</si>
  <si>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</si>
  <si>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</si>
  <si>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</si>
  <si>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</si>
  <si>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</si>
  <si>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</si>
  <si>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</si>
  <si>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</si>
  <si>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</si>
  <si>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</si>
  <si>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</si>
  <si>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</si>
  <si>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</si>
  <si>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</si>
  <si>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</si>
  <si>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</si>
  <si>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</si>
  <si>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</si>
  <si>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</si>
  <si>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</si>
  <si>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</si>
  <si>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</si>
  <si>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</si>
  <si>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</si>
  <si>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</si>
  <si>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</si>
  <si>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</si>
  <si>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</si>
  <si>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</si>
  <si>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</si>
  <si>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</si>
  <si>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</si>
  <si>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</si>
  <si>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</si>
  <si>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</si>
  <si>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</si>
  <si>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</si>
  <si>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</si>
  <si>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</si>
  <si>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</si>
  <si>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</si>
  <si>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</si>
  <si>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</si>
  <si>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</si>
  <si>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</si>
  <si>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</si>
  <si>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</si>
  <si>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</si>
  <si>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</si>
  <si>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</si>
  <si>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</si>
  <si>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</si>
  <si>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</si>
  <si>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</si>
  <si>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</si>
  <si>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</si>
  <si>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</si>
  <si>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</si>
  <si>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</si>
  <si>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</si>
  <si>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</si>
  <si>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</si>
  <si>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</si>
  <si>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</si>
  <si>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</si>
  <si>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</si>
  <si>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</si>
  <si>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</si>
  <si>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</si>
  <si>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</si>
  <si>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</si>
  <si>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</si>
  <si>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</si>
  <si>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</si>
  <si>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</si>
  <si>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</si>
  <si>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</si>
  <si>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</si>
  <si>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</si>
  <si>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</si>
  <si>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</si>
  <si>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</si>
  <si>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</si>
  <si>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</si>
  <si>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</si>
  <si>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</si>
  <si>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</si>
  <si>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</si>
  <si>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</si>
  <si>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</si>
  <si>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</si>
  <si>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</si>
  <si>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</si>
  <si>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</si>
  <si>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</si>
  <si>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</si>
  <si>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</si>
  <si>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</si>
  <si>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</si>
  <si>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</si>
  <si>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</si>
  <si>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</si>
  <si>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</si>
  <si>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</si>
  <si>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</si>
  <si>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</si>
  <si>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</si>
  <si>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>(krajem godine)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</si>
  <si>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</si>
  <si>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</si>
  <si>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1. Financijski izvještaji (bilanca, račun dobiti i gubitka, izvještaj o novčanom tijeku, izvještaj o promjenama</t>
  </si>
  <si>
    <t>F) UKUPNO – PASIVA (062+079+083+093+106)</t>
  </si>
  <si>
    <t>stanje na dan 30.9.2018.</t>
  </si>
  <si>
    <t>u razdoblju 1.1.2018. do 30.9.2018.</t>
  </si>
  <si>
    <t>Obveznik: Varteks  Grupa  - Varaždin</t>
  </si>
  <si>
    <t>Obveznik: Varteks Grupa - Varaždin</t>
  </si>
  <si>
    <t>3747034</t>
  </si>
  <si>
    <t>070004039</t>
  </si>
  <si>
    <t>00872098033</t>
  </si>
  <si>
    <t xml:space="preserve">VARTEKS d.d. </t>
  </si>
  <si>
    <t>VARAŽDIN</t>
  </si>
  <si>
    <t>ZAGREBAČKA 94</t>
  </si>
  <si>
    <t>info@varteks.com</t>
  </si>
  <si>
    <t>www.varteks.com</t>
  </si>
  <si>
    <t>VARAŽDINSKA</t>
  </si>
  <si>
    <t>DA</t>
  </si>
  <si>
    <t>1413</t>
  </si>
  <si>
    <t>VARTEKS PRO d.o.o.</t>
  </si>
  <si>
    <t>Varaždin, Hrvatska</t>
  </si>
  <si>
    <t>1280511</t>
  </si>
  <si>
    <t>VARTEKS ESOP d.o.o.</t>
  </si>
  <si>
    <t>070092385</t>
  </si>
  <si>
    <t>070093329</t>
  </si>
  <si>
    <t>Svetec Zvonimir</t>
  </si>
  <si>
    <t>042/377-124</t>
  </si>
  <si>
    <t>042/377-089</t>
  </si>
  <si>
    <t>zsvetec@varteks.com</t>
  </si>
  <si>
    <t>Perković Ivan</t>
  </si>
  <si>
    <t>E)  UKUPNO AKTIVA (001+002+034+059)</t>
  </si>
  <si>
    <t>C)  KRATKOTRAJNA IMOVINA (035+043+050+058)</t>
  </si>
  <si>
    <t>B)  DUGOTRAJNA IMOVINA (003+010+020+029+033)</t>
  </si>
  <si>
    <t>VARTEKS LOGISTIC d.o.o.</t>
  </si>
  <si>
    <t>01038133</t>
  </si>
  <si>
    <t>V - PROJEKT d.o.o.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</si>
</sst>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3" fillId="0" borderId="24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4" xfId="58" applyFont="1" applyBorder="1" applyAlignment="1" applyProtection="1">
      <alignment horizontal="left" vertical="top" indent="2"/>
      <protection hidden="1"/>
    </xf>
    <xf numFmtId="0" fontId="3" fillId="0" borderId="24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4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4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3" fontId="2" fillId="33" borderId="20" xfId="58" applyNumberFormat="1" applyFont="1" applyFill="1" applyBorder="1" applyAlignment="1" applyProtection="1">
      <alignment horizontal="right" vertical="center"/>
      <protection hidden="1" locked="0"/>
    </xf>
    <xf numFmtId="49" fontId="2" fillId="33" borderId="20" xfId="58" applyNumberFormat="1" applyFont="1" applyFill="1" applyBorder="1" applyAlignment="1" applyProtection="1">
      <alignment horizontal="righ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49" fontId="2" fillId="33" borderId="26" xfId="0" applyNumberFormat="1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3" fontId="0" fillId="0" borderId="0" xfId="0" applyNumberFormat="1" applyFill="1" applyAlignment="1">
      <alignment/>
    </xf>
    <xf numFmtId="1" fontId="2" fillId="33" borderId="20" xfId="0" applyNumberFormat="1" applyFont="1" applyFill="1" applyBorder="1" applyAlignment="1" applyProtection="1">
      <alignment horizontal="left" vertical="center"/>
      <protection hidden="1" locked="0"/>
    </xf>
    <xf numFmtId="0" fontId="2" fillId="33" borderId="20" xfId="58" applyFont="1" applyFill="1" applyBorder="1" applyAlignment="1" applyProtection="1">
      <alignment horizontal="lef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194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3" fillId="34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Border="1" applyAlignment="1" applyProtection="1">
      <alignment horizontal="right"/>
      <protection hidden="1"/>
    </xf>
    <xf numFmtId="14" fontId="18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8" applyFont="1" applyBorder="1" applyAlignment="1" applyProtection="1">
      <alignment wrapText="1"/>
      <protection hidden="1"/>
    </xf>
    <xf numFmtId="0" fontId="3" fillId="0" borderId="24" xfId="58" applyFont="1" applyBorder="1" applyAlignment="1" applyProtection="1">
      <alignment/>
      <protection hidden="1"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3" fontId="7" fillId="0" borderId="0" xfId="0" applyNumberFormat="1" applyFont="1" applyFill="1" applyAlignment="1">
      <alignment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33" borderId="26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4" xfId="58" applyFont="1" applyFill="1" applyBorder="1" applyAlignment="1" applyProtection="1">
      <alignment horizontal="left" vertical="center" wrapText="1"/>
      <protection hidden="1"/>
    </xf>
    <xf numFmtId="0" fontId="19" fillId="0" borderId="16" xfId="58" applyFont="1" applyBorder="1" applyAlignment="1" applyProtection="1">
      <alignment horizontal="center" vertical="center" wrapText="1"/>
      <protection hidden="1"/>
    </xf>
    <xf numFmtId="0" fontId="19" fillId="0" borderId="0" xfId="58" applyFont="1" applyBorder="1" applyAlignment="1" applyProtection="1">
      <alignment horizontal="center" vertical="center" wrapText="1"/>
      <protection hidden="1"/>
    </xf>
    <xf numFmtId="0" fontId="19" fillId="0" borderId="24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4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33" borderId="26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" fontId="2" fillId="33" borderId="26" xfId="0" applyNumberFormat="1" applyFont="1" applyFill="1" applyBorder="1" applyAlignment="1" applyProtection="1">
      <alignment horizontal="left" vertical="center"/>
      <protection hidden="1" locked="0"/>
    </xf>
    <xf numFmtId="1" fontId="2" fillId="33" borderId="28" xfId="0" applyNumberFormat="1" applyFont="1" applyFill="1" applyBorder="1" applyAlignment="1" applyProtection="1">
      <alignment horizontal="left" vertical="center"/>
      <protection hidden="1" locked="0"/>
    </xf>
    <xf numFmtId="0" fontId="4" fillId="33" borderId="26" xfId="53" applyFont="1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4" xfId="58" applyFont="1" applyBorder="1" applyAlignment="1">
      <alignment horizontal="center"/>
      <protection/>
    </xf>
    <xf numFmtId="0" fontId="2" fillId="0" borderId="26" xfId="58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Fill="1" applyBorder="1" applyAlignment="1">
      <alignment horizontal="center"/>
      <protection/>
    </xf>
    <xf numFmtId="0" fontId="3" fillId="0" borderId="28" xfId="58" applyFont="1" applyFill="1" applyBorder="1" applyAlignment="1">
      <alignment horizontal="center"/>
      <protection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49" fontId="2" fillId="35" borderId="29" xfId="63" applyNumberFormat="1" applyFont="1" applyFill="1" applyBorder="1" applyAlignment="1" applyProtection="1">
      <alignment horizontal="center" vertical="center"/>
      <protection hidden="1" locked="0"/>
    </xf>
    <xf numFmtId="49" fontId="2" fillId="35" borderId="30" xfId="63" applyNumberFormat="1" applyFont="1" applyFill="1" applyBorder="1" applyAlignment="1" applyProtection="1">
      <alignment horizontal="center" vertical="center"/>
      <protection hidden="1" locked="0"/>
    </xf>
    <xf numFmtId="0" fontId="2" fillId="35" borderId="31" xfId="63" applyFont="1" applyFill="1" applyBorder="1" applyAlignment="1" applyProtection="1">
      <alignment horizontal="center" vertical="center"/>
      <protection hidden="1" locked="0"/>
    </xf>
    <xf numFmtId="0" fontId="2" fillId="35" borderId="29" xfId="63" applyFont="1" applyFill="1" applyBorder="1" applyAlignment="1" applyProtection="1">
      <alignment horizontal="center" vertical="center"/>
      <protection hidden="1" locked="0"/>
    </xf>
    <xf numFmtId="0" fontId="2" fillId="35" borderId="32" xfId="63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24" xfId="58" applyFont="1" applyBorder="1" applyAlignment="1" applyProtection="1">
      <alignment horizontal="right" wrapText="1"/>
      <protection hidden="1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0" fontId="10" fillId="0" borderId="33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4" xfId="58" applyFont="1" applyBorder="1" applyAlignment="1" applyProtection="1">
      <alignment horizontal="center" vertical="top"/>
      <protection hidden="1"/>
    </xf>
    <xf numFmtId="0" fontId="3" fillId="0" borderId="34" xfId="58" applyFont="1" applyBorder="1" applyAlignment="1">
      <alignment horizontal="center"/>
      <protection/>
    </xf>
    <xf numFmtId="0" fontId="3" fillId="0" borderId="35" xfId="58" applyFont="1" applyBorder="1" applyAlignment="1">
      <alignment/>
      <protection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 applyProtection="1">
      <alignment horizontal="center" vertical="top"/>
      <protection hidden="1"/>
    </xf>
    <xf numFmtId="0" fontId="3" fillId="0" borderId="27" xfId="58" applyFont="1" applyFill="1" applyBorder="1" applyAlignment="1" applyProtection="1">
      <alignment horizontal="center"/>
      <protection hidden="1"/>
    </xf>
    <xf numFmtId="49" fontId="17" fillId="33" borderId="2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40" sqref="H40:I4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11.5742187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">
      <c r="A1" s="201" t="s">
        <v>208</v>
      </c>
      <c r="B1" s="202"/>
      <c r="C1" s="202"/>
      <c r="D1" s="74"/>
      <c r="E1" s="74"/>
      <c r="F1" s="74"/>
      <c r="G1" s="74"/>
      <c r="H1" s="74"/>
      <c r="I1" s="75"/>
      <c r="J1" s="9"/>
      <c r="K1" s="9"/>
      <c r="L1" s="9"/>
    </row>
    <row r="2" spans="1:12" ht="13.5">
      <c r="A2" s="147" t="s">
        <v>209</v>
      </c>
      <c r="B2" s="148"/>
      <c r="C2" s="148"/>
      <c r="D2" s="149"/>
      <c r="E2" s="134">
        <v>43101</v>
      </c>
      <c r="F2" s="11"/>
      <c r="G2" s="12" t="s">
        <v>210</v>
      </c>
      <c r="H2" s="134">
        <v>43373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32.25" customHeight="1">
      <c r="A4" s="150" t="s">
        <v>274</v>
      </c>
      <c r="B4" s="151"/>
      <c r="C4" s="151"/>
      <c r="D4" s="151"/>
      <c r="E4" s="151"/>
      <c r="F4" s="151"/>
      <c r="G4" s="151"/>
      <c r="H4" s="151"/>
      <c r="I4" s="152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53" t="s">
        <v>211</v>
      </c>
      <c r="B6" s="154"/>
      <c r="C6" s="145" t="s">
        <v>286</v>
      </c>
      <c r="D6" s="146"/>
      <c r="E6" s="157"/>
      <c r="F6" s="157"/>
      <c r="G6" s="157"/>
      <c r="H6" s="157"/>
      <c r="I6" s="135"/>
      <c r="J6" s="9"/>
      <c r="K6" s="9"/>
      <c r="L6" s="9"/>
    </row>
    <row r="7" spans="1:12" ht="12.75">
      <c r="A7" s="82"/>
      <c r="B7" s="21"/>
      <c r="C7" s="23"/>
      <c r="D7" s="23"/>
      <c r="E7" s="157"/>
      <c r="F7" s="157"/>
      <c r="G7" s="157"/>
      <c r="H7" s="157"/>
      <c r="I7" s="135"/>
      <c r="J7" s="9"/>
      <c r="K7" s="9"/>
      <c r="L7" s="9"/>
    </row>
    <row r="8" spans="1:12" ht="12.75">
      <c r="A8" s="155" t="s">
        <v>212</v>
      </c>
      <c r="B8" s="156"/>
      <c r="C8" s="145" t="s">
        <v>287</v>
      </c>
      <c r="D8" s="146"/>
      <c r="E8" s="157"/>
      <c r="F8" s="157"/>
      <c r="G8" s="157"/>
      <c r="H8" s="157"/>
      <c r="I8" s="136"/>
      <c r="J8" s="9"/>
      <c r="K8" s="9"/>
      <c r="L8" s="9"/>
    </row>
    <row r="9" spans="1:12" ht="12.75">
      <c r="A9" s="84"/>
      <c r="B9" s="46"/>
      <c r="C9" s="109"/>
      <c r="D9" s="23"/>
      <c r="E9" s="23"/>
      <c r="F9" s="23"/>
      <c r="G9" s="23"/>
      <c r="H9" s="23"/>
      <c r="I9" s="136"/>
      <c r="J9" s="9"/>
      <c r="K9" s="9"/>
      <c r="L9" s="9"/>
    </row>
    <row r="10" spans="1:12" ht="12.75">
      <c r="A10" s="142" t="s">
        <v>213</v>
      </c>
      <c r="B10" s="143"/>
      <c r="C10" s="145" t="s">
        <v>288</v>
      </c>
      <c r="D10" s="146"/>
      <c r="E10" s="23"/>
      <c r="F10" s="23"/>
      <c r="G10" s="23"/>
      <c r="H10" s="23"/>
      <c r="I10" s="136"/>
      <c r="J10" s="9"/>
      <c r="K10" s="9"/>
      <c r="L10" s="9"/>
    </row>
    <row r="11" spans="1:12" ht="12.75">
      <c r="A11" s="144"/>
      <c r="B11" s="143"/>
      <c r="C11" s="23"/>
      <c r="D11" s="23"/>
      <c r="E11" s="23"/>
      <c r="F11" s="23"/>
      <c r="G11" s="23"/>
      <c r="H11" s="23"/>
      <c r="I11" s="136"/>
      <c r="J11" s="9"/>
      <c r="K11" s="9"/>
      <c r="L11" s="9"/>
    </row>
    <row r="12" spans="1:12" ht="12.75">
      <c r="A12" s="153" t="s">
        <v>214</v>
      </c>
      <c r="B12" s="154"/>
      <c r="C12" s="158" t="s">
        <v>289</v>
      </c>
      <c r="D12" s="159"/>
      <c r="E12" s="159"/>
      <c r="F12" s="159"/>
      <c r="G12" s="159"/>
      <c r="H12" s="159"/>
      <c r="I12" s="160"/>
      <c r="J12" s="9"/>
      <c r="K12" s="9"/>
      <c r="L12" s="9"/>
    </row>
    <row r="13" spans="1:12" ht="12.75">
      <c r="A13" s="82"/>
      <c r="B13" s="21"/>
      <c r="C13" s="110"/>
      <c r="D13" s="23"/>
      <c r="E13" s="23"/>
      <c r="F13" s="23"/>
      <c r="G13" s="23"/>
      <c r="H13" s="23"/>
      <c r="I13" s="136"/>
      <c r="J13" s="9"/>
      <c r="K13" s="9"/>
      <c r="L13" s="9"/>
    </row>
    <row r="14" spans="1:12" ht="12.75">
      <c r="A14" s="153" t="s">
        <v>215</v>
      </c>
      <c r="B14" s="154"/>
      <c r="C14" s="161">
        <v>42000</v>
      </c>
      <c r="D14" s="162"/>
      <c r="E14" s="23"/>
      <c r="F14" s="158" t="s">
        <v>290</v>
      </c>
      <c r="G14" s="159"/>
      <c r="H14" s="159"/>
      <c r="I14" s="160"/>
      <c r="J14" s="9"/>
      <c r="K14" s="9"/>
      <c r="L14" s="9"/>
    </row>
    <row r="15" spans="1:12" ht="12.75">
      <c r="A15" s="82"/>
      <c r="B15" s="21"/>
      <c r="C15" s="23"/>
      <c r="D15" s="23"/>
      <c r="E15" s="23"/>
      <c r="F15" s="23"/>
      <c r="G15" s="23"/>
      <c r="H15" s="23"/>
      <c r="I15" s="136"/>
      <c r="J15" s="9"/>
      <c r="K15" s="9"/>
      <c r="L15" s="9"/>
    </row>
    <row r="16" spans="1:12" ht="12.75">
      <c r="A16" s="153" t="s">
        <v>216</v>
      </c>
      <c r="B16" s="154"/>
      <c r="C16" s="158" t="s">
        <v>291</v>
      </c>
      <c r="D16" s="159"/>
      <c r="E16" s="159"/>
      <c r="F16" s="159"/>
      <c r="G16" s="159"/>
      <c r="H16" s="159"/>
      <c r="I16" s="160"/>
      <c r="J16" s="9"/>
      <c r="K16" s="9"/>
      <c r="L16" s="9"/>
    </row>
    <row r="17" spans="1:12" ht="12.75">
      <c r="A17" s="82"/>
      <c r="B17" s="21"/>
      <c r="C17" s="23"/>
      <c r="D17" s="23"/>
      <c r="E17" s="23"/>
      <c r="F17" s="23"/>
      <c r="G17" s="23"/>
      <c r="H17" s="23"/>
      <c r="I17" s="136"/>
      <c r="J17" s="9"/>
      <c r="K17" s="9"/>
      <c r="L17" s="9"/>
    </row>
    <row r="18" spans="1:12" ht="12.75">
      <c r="A18" s="153" t="s">
        <v>217</v>
      </c>
      <c r="B18" s="154"/>
      <c r="C18" s="163" t="s">
        <v>292</v>
      </c>
      <c r="D18" s="164"/>
      <c r="E18" s="164"/>
      <c r="F18" s="164"/>
      <c r="G18" s="164"/>
      <c r="H18" s="164"/>
      <c r="I18" s="165"/>
      <c r="J18" s="9"/>
      <c r="K18" s="9"/>
      <c r="L18" s="9"/>
    </row>
    <row r="19" spans="1:12" ht="12.75">
      <c r="A19" s="82"/>
      <c r="B19" s="21"/>
      <c r="C19" s="110"/>
      <c r="D19" s="23"/>
      <c r="E19" s="23"/>
      <c r="F19" s="23"/>
      <c r="G19" s="23"/>
      <c r="H19" s="23"/>
      <c r="I19" s="136"/>
      <c r="J19" s="9"/>
      <c r="K19" s="9"/>
      <c r="L19" s="9"/>
    </row>
    <row r="20" spans="1:12" ht="12.75">
      <c r="A20" s="153" t="s">
        <v>218</v>
      </c>
      <c r="B20" s="154"/>
      <c r="C20" s="163" t="s">
        <v>293</v>
      </c>
      <c r="D20" s="164"/>
      <c r="E20" s="164"/>
      <c r="F20" s="164"/>
      <c r="G20" s="164"/>
      <c r="H20" s="164"/>
      <c r="I20" s="165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53" t="s">
        <v>219</v>
      </c>
      <c r="B22" s="154"/>
      <c r="C22" s="117">
        <v>472</v>
      </c>
      <c r="D22" s="158" t="s">
        <v>290</v>
      </c>
      <c r="E22" s="166"/>
      <c r="F22" s="167"/>
      <c r="G22" s="168"/>
      <c r="H22" s="169"/>
      <c r="I22" s="137"/>
      <c r="J22" s="9"/>
      <c r="K22" s="9"/>
      <c r="L22" s="9"/>
    </row>
    <row r="23" spans="1:12" ht="12.75">
      <c r="A23" s="82"/>
      <c r="B23" s="21"/>
      <c r="C23" s="23"/>
      <c r="D23" s="23"/>
      <c r="E23" s="23"/>
      <c r="F23" s="23"/>
      <c r="G23" s="23"/>
      <c r="H23" s="23"/>
      <c r="I23" s="136"/>
      <c r="J23" s="9"/>
      <c r="K23" s="9"/>
      <c r="L23" s="9"/>
    </row>
    <row r="24" spans="1:12" ht="12.75">
      <c r="A24" s="153" t="s">
        <v>220</v>
      </c>
      <c r="B24" s="154"/>
      <c r="C24" s="117">
        <v>5</v>
      </c>
      <c r="D24" s="158" t="s">
        <v>294</v>
      </c>
      <c r="E24" s="166"/>
      <c r="F24" s="166"/>
      <c r="G24" s="167"/>
      <c r="H24" s="138" t="s">
        <v>221</v>
      </c>
      <c r="I24" s="111">
        <v>1081</v>
      </c>
      <c r="J24" s="9"/>
      <c r="K24" s="9"/>
      <c r="L24" s="9"/>
    </row>
    <row r="25" spans="1:12" ht="12.75">
      <c r="A25" s="82"/>
      <c r="B25" s="21"/>
      <c r="C25" s="23"/>
      <c r="D25" s="23"/>
      <c r="E25" s="23"/>
      <c r="F25" s="23"/>
      <c r="G25" s="133"/>
      <c r="H25" s="133" t="s">
        <v>277</v>
      </c>
      <c r="I25" s="139"/>
      <c r="J25" s="9"/>
      <c r="K25" s="9"/>
      <c r="L25" s="9"/>
    </row>
    <row r="26" spans="1:12" ht="12.75">
      <c r="A26" s="153" t="s">
        <v>222</v>
      </c>
      <c r="B26" s="154"/>
      <c r="C26" s="118" t="s">
        <v>295</v>
      </c>
      <c r="D26" s="24"/>
      <c r="E26" s="140"/>
      <c r="F26" s="23"/>
      <c r="G26" s="170" t="s">
        <v>223</v>
      </c>
      <c r="H26" s="171"/>
      <c r="I26" s="112" t="s">
        <v>296</v>
      </c>
      <c r="J26" s="9"/>
      <c r="K26" s="9"/>
      <c r="L26" s="9"/>
    </row>
    <row r="27" spans="1:12" ht="12.75">
      <c r="A27" s="82"/>
      <c r="B27" s="21"/>
      <c r="C27" s="15"/>
      <c r="D27" s="23"/>
      <c r="E27" s="23"/>
      <c r="F27" s="23"/>
      <c r="G27" s="23"/>
      <c r="H27" s="15"/>
      <c r="I27" s="85"/>
      <c r="J27" s="9"/>
      <c r="K27" s="9"/>
      <c r="L27" s="9"/>
    </row>
    <row r="28" spans="1:12" ht="12.75">
      <c r="A28" s="172" t="s">
        <v>224</v>
      </c>
      <c r="B28" s="173"/>
      <c r="C28" s="174"/>
      <c r="D28" s="174"/>
      <c r="E28" s="175" t="s">
        <v>225</v>
      </c>
      <c r="F28" s="176"/>
      <c r="G28" s="176"/>
      <c r="H28" s="177" t="s">
        <v>226</v>
      </c>
      <c r="I28" s="178"/>
      <c r="J28" s="9"/>
      <c r="K28" s="9"/>
      <c r="L28" s="9"/>
    </row>
    <row r="29" spans="1:12" ht="12.75">
      <c r="A29" s="86"/>
      <c r="B29" s="32"/>
      <c r="C29" s="32"/>
      <c r="D29" s="25"/>
      <c r="E29" s="15"/>
      <c r="F29" s="15"/>
      <c r="G29" s="15"/>
      <c r="H29" s="26"/>
      <c r="I29" s="85"/>
      <c r="J29" s="9"/>
      <c r="K29" s="9"/>
      <c r="L29" s="9"/>
    </row>
    <row r="30" spans="1:12" ht="12.75">
      <c r="A30" s="179" t="s">
        <v>297</v>
      </c>
      <c r="B30" s="180"/>
      <c r="C30" s="180"/>
      <c r="D30" s="181"/>
      <c r="E30" s="179" t="s">
        <v>298</v>
      </c>
      <c r="F30" s="180"/>
      <c r="G30" s="180"/>
      <c r="H30" s="182" t="s">
        <v>299</v>
      </c>
      <c r="I30" s="183"/>
      <c r="J30" s="9"/>
      <c r="K30" s="9"/>
      <c r="L30" s="9"/>
    </row>
    <row r="31" spans="1:12" ht="12.75">
      <c r="A31" s="82"/>
      <c r="B31" s="21"/>
      <c r="C31" s="20"/>
      <c r="D31" s="184"/>
      <c r="E31" s="184"/>
      <c r="F31" s="184"/>
      <c r="G31" s="185"/>
      <c r="H31" s="15"/>
      <c r="I31" s="87"/>
      <c r="J31" s="9"/>
      <c r="K31" s="9"/>
      <c r="L31" s="9"/>
    </row>
    <row r="32" spans="1:12" ht="12.75">
      <c r="A32" s="179" t="s">
        <v>300</v>
      </c>
      <c r="B32" s="180"/>
      <c r="C32" s="180"/>
      <c r="D32" s="181"/>
      <c r="E32" s="179" t="s">
        <v>298</v>
      </c>
      <c r="F32" s="180"/>
      <c r="G32" s="180"/>
      <c r="H32" s="186" t="s">
        <v>301</v>
      </c>
      <c r="I32" s="187"/>
      <c r="J32" s="9"/>
      <c r="K32" s="9"/>
      <c r="L32" s="9"/>
    </row>
    <row r="33" spans="1:12" ht="12.75">
      <c r="A33" s="82"/>
      <c r="B33" s="21"/>
      <c r="C33" s="20"/>
      <c r="D33" s="27"/>
      <c r="E33" s="27"/>
      <c r="F33" s="27"/>
      <c r="G33" s="28"/>
      <c r="H33" s="15"/>
      <c r="I33" s="88"/>
      <c r="J33" s="9"/>
      <c r="K33" s="9"/>
      <c r="L33" s="9"/>
    </row>
    <row r="34" spans="1:12" ht="12.75">
      <c r="A34" s="179" t="s">
        <v>313</v>
      </c>
      <c r="B34" s="180"/>
      <c r="C34" s="180"/>
      <c r="D34" s="181"/>
      <c r="E34" s="179" t="s">
        <v>298</v>
      </c>
      <c r="F34" s="180"/>
      <c r="G34" s="180"/>
      <c r="H34" s="182" t="s">
        <v>302</v>
      </c>
      <c r="I34" s="183"/>
      <c r="J34" s="9"/>
      <c r="K34" s="9"/>
      <c r="L34" s="9"/>
    </row>
    <row r="35" spans="1:12" ht="12.75">
      <c r="A35" s="82"/>
      <c r="B35" s="21"/>
      <c r="C35" s="20"/>
      <c r="D35" s="27"/>
      <c r="E35" s="27"/>
      <c r="F35" s="27"/>
      <c r="G35" s="28"/>
      <c r="H35" s="15"/>
      <c r="I35" s="88"/>
      <c r="J35" s="9"/>
      <c r="K35" s="9"/>
      <c r="L35" s="9"/>
    </row>
    <row r="36" spans="1:12" ht="12.75">
      <c r="A36" s="188" t="s">
        <v>311</v>
      </c>
      <c r="B36" s="189"/>
      <c r="C36" s="189"/>
      <c r="D36" s="189"/>
      <c r="E36" s="190" t="s">
        <v>298</v>
      </c>
      <c r="F36" s="190"/>
      <c r="G36" s="190"/>
      <c r="H36" s="186" t="s">
        <v>312</v>
      </c>
      <c r="I36" s="187"/>
      <c r="J36" s="9"/>
      <c r="K36" s="9"/>
      <c r="L36" s="9"/>
    </row>
    <row r="37" spans="1:12" ht="12.75">
      <c r="A37" s="89"/>
      <c r="B37" s="29"/>
      <c r="C37" s="191"/>
      <c r="D37" s="192"/>
      <c r="E37" s="15"/>
      <c r="F37" s="191"/>
      <c r="G37" s="192"/>
      <c r="H37" s="15"/>
      <c r="I37" s="83"/>
      <c r="J37" s="9"/>
      <c r="K37" s="9"/>
      <c r="L37" s="9"/>
    </row>
    <row r="38" spans="1:12" ht="12.75">
      <c r="A38" s="196"/>
      <c r="B38" s="197"/>
      <c r="C38" s="197"/>
      <c r="D38" s="198"/>
      <c r="E38" s="196"/>
      <c r="F38" s="197"/>
      <c r="G38" s="197"/>
      <c r="H38" s="182"/>
      <c r="I38" s="183"/>
      <c r="J38" s="9"/>
      <c r="K38" s="9"/>
      <c r="L38" s="9"/>
    </row>
    <row r="39" spans="1:12" ht="12.75">
      <c r="A39" s="89"/>
      <c r="B39" s="29"/>
      <c r="C39" s="30"/>
      <c r="D39" s="31"/>
      <c r="E39" s="15"/>
      <c r="F39" s="30"/>
      <c r="G39" s="31"/>
      <c r="H39" s="15"/>
      <c r="I39" s="83"/>
      <c r="J39" s="9"/>
      <c r="K39" s="9"/>
      <c r="L39" s="9"/>
    </row>
    <row r="40" spans="1:12" ht="12.75">
      <c r="A40" s="196"/>
      <c r="B40" s="197"/>
      <c r="C40" s="197"/>
      <c r="D40" s="198"/>
      <c r="E40" s="196"/>
      <c r="F40" s="197"/>
      <c r="G40" s="197"/>
      <c r="H40" s="182"/>
      <c r="I40" s="183"/>
      <c r="J40" s="9"/>
      <c r="K40" s="9"/>
      <c r="L40" s="9"/>
    </row>
    <row r="41" spans="1:12" ht="12.75">
      <c r="A41" s="106"/>
      <c r="B41" s="32"/>
      <c r="C41" s="32"/>
      <c r="D41" s="32"/>
      <c r="E41" s="22"/>
      <c r="F41" s="107"/>
      <c r="G41" s="107"/>
      <c r="H41" s="108"/>
      <c r="I41" s="90"/>
      <c r="J41" s="9"/>
      <c r="K41" s="9"/>
      <c r="L41" s="9"/>
    </row>
    <row r="42" spans="1:12" ht="12.75">
      <c r="A42" s="89"/>
      <c r="B42" s="29"/>
      <c r="C42" s="30"/>
      <c r="D42" s="31"/>
      <c r="E42" s="15"/>
      <c r="F42" s="30"/>
      <c r="G42" s="31"/>
      <c r="H42" s="15"/>
      <c r="I42" s="83"/>
      <c r="J42" s="9"/>
      <c r="K42" s="9"/>
      <c r="L42" s="9"/>
    </row>
    <row r="43" spans="1:12" ht="12.75">
      <c r="A43" s="91"/>
      <c r="B43" s="33"/>
      <c r="C43" s="33"/>
      <c r="D43" s="19"/>
      <c r="E43" s="19"/>
      <c r="F43" s="33"/>
      <c r="G43" s="19"/>
      <c r="H43" s="19"/>
      <c r="I43" s="92"/>
      <c r="J43" s="9"/>
      <c r="K43" s="9"/>
      <c r="L43" s="9"/>
    </row>
    <row r="44" spans="1:12" ht="12.75">
      <c r="A44" s="142" t="s">
        <v>227</v>
      </c>
      <c r="B44" s="199"/>
      <c r="C44" s="182"/>
      <c r="D44" s="183"/>
      <c r="E44" s="25"/>
      <c r="F44" s="207"/>
      <c r="G44" s="197"/>
      <c r="H44" s="197"/>
      <c r="I44" s="198"/>
      <c r="J44" s="9"/>
      <c r="K44" s="9"/>
      <c r="L44" s="9"/>
    </row>
    <row r="45" spans="1:12" ht="12.75">
      <c r="A45" s="89"/>
      <c r="B45" s="29"/>
      <c r="C45" s="191"/>
      <c r="D45" s="192"/>
      <c r="E45" s="15"/>
      <c r="F45" s="191"/>
      <c r="G45" s="193"/>
      <c r="H45" s="34"/>
      <c r="I45" s="93"/>
      <c r="J45" s="9"/>
      <c r="K45" s="9"/>
      <c r="L45" s="9"/>
    </row>
    <row r="46" spans="1:12" ht="12.75">
      <c r="A46" s="142" t="s">
        <v>228</v>
      </c>
      <c r="B46" s="199"/>
      <c r="C46" s="158" t="s">
        <v>303</v>
      </c>
      <c r="D46" s="194"/>
      <c r="E46" s="194"/>
      <c r="F46" s="194"/>
      <c r="G46" s="194"/>
      <c r="H46" s="194"/>
      <c r="I46" s="195"/>
      <c r="J46" s="9"/>
      <c r="K46" s="9"/>
      <c r="L46" s="9"/>
    </row>
    <row r="47" spans="1:12" ht="12.75">
      <c r="A47" s="82"/>
      <c r="B47" s="21"/>
      <c r="C47" s="20" t="s">
        <v>229</v>
      </c>
      <c r="D47" s="15"/>
      <c r="E47" s="15"/>
      <c r="F47" s="15"/>
      <c r="G47" s="15"/>
      <c r="H47" s="15"/>
      <c r="I47" s="83"/>
      <c r="J47" s="9"/>
      <c r="K47" s="9"/>
      <c r="L47" s="9"/>
    </row>
    <row r="48" spans="1:12" ht="12.75">
      <c r="A48" s="142" t="s">
        <v>230</v>
      </c>
      <c r="B48" s="199"/>
      <c r="C48" s="145" t="s">
        <v>304</v>
      </c>
      <c r="D48" s="200"/>
      <c r="E48" s="146"/>
      <c r="F48" s="15"/>
      <c r="G48" s="47" t="s">
        <v>231</v>
      </c>
      <c r="H48" s="145" t="s">
        <v>305</v>
      </c>
      <c r="I48" s="146"/>
      <c r="J48" s="9"/>
      <c r="K48" s="9"/>
      <c r="L48" s="9"/>
    </row>
    <row r="49" spans="1:12" ht="12.75">
      <c r="A49" s="82"/>
      <c r="B49" s="21"/>
      <c r="C49" s="20"/>
      <c r="D49" s="15"/>
      <c r="E49" s="15"/>
      <c r="F49" s="15"/>
      <c r="G49" s="15"/>
      <c r="H49" s="15"/>
      <c r="I49" s="83"/>
      <c r="J49" s="9"/>
      <c r="K49" s="9"/>
      <c r="L49" s="9"/>
    </row>
    <row r="50" spans="1:12" ht="12.75">
      <c r="A50" s="142" t="s">
        <v>217</v>
      </c>
      <c r="B50" s="199"/>
      <c r="C50" s="210" t="s">
        <v>306</v>
      </c>
      <c r="D50" s="200"/>
      <c r="E50" s="200"/>
      <c r="F50" s="200"/>
      <c r="G50" s="200"/>
      <c r="H50" s="200"/>
      <c r="I50" s="146"/>
      <c r="J50" s="9"/>
      <c r="K50" s="9"/>
      <c r="L50" s="9"/>
    </row>
    <row r="51" spans="1:12" ht="12.75">
      <c r="A51" s="82"/>
      <c r="B51" s="21"/>
      <c r="C51" s="15"/>
      <c r="D51" s="15"/>
      <c r="E51" s="15"/>
      <c r="F51" s="15"/>
      <c r="G51" s="15"/>
      <c r="H51" s="15"/>
      <c r="I51" s="83"/>
      <c r="J51" s="9"/>
      <c r="K51" s="9"/>
      <c r="L51" s="9"/>
    </row>
    <row r="52" spans="1:12" ht="12.75">
      <c r="A52" s="153" t="s">
        <v>232</v>
      </c>
      <c r="B52" s="154"/>
      <c r="C52" s="114" t="s">
        <v>307</v>
      </c>
      <c r="D52" s="114"/>
      <c r="E52" s="113"/>
      <c r="F52" s="113"/>
      <c r="G52" s="113"/>
      <c r="H52" s="113"/>
      <c r="I52" s="115"/>
      <c r="J52" s="9"/>
      <c r="K52" s="9"/>
      <c r="L52" s="9"/>
    </row>
    <row r="53" spans="1:12" ht="12.75">
      <c r="A53" s="94"/>
      <c r="B53" s="19"/>
      <c r="C53" s="203" t="s">
        <v>233</v>
      </c>
      <c r="D53" s="203"/>
      <c r="E53" s="203"/>
      <c r="F53" s="203"/>
      <c r="G53" s="203"/>
      <c r="H53" s="203"/>
      <c r="I53" s="95"/>
      <c r="J53" s="9"/>
      <c r="K53" s="9"/>
      <c r="L53" s="9"/>
    </row>
    <row r="54" spans="1:12" ht="12.75">
      <c r="A54" s="94"/>
      <c r="B54" s="19"/>
      <c r="C54" s="35"/>
      <c r="D54" s="35"/>
      <c r="E54" s="35"/>
      <c r="F54" s="35"/>
      <c r="G54" s="35"/>
      <c r="H54" s="35"/>
      <c r="I54" s="95"/>
      <c r="J54" s="9"/>
      <c r="K54" s="9"/>
      <c r="L54" s="9"/>
    </row>
    <row r="55" spans="1:12" ht="12.75">
      <c r="A55" s="94"/>
      <c r="B55" s="211" t="s">
        <v>234</v>
      </c>
      <c r="C55" s="212"/>
      <c r="D55" s="212"/>
      <c r="E55" s="212"/>
      <c r="F55" s="45"/>
      <c r="G55" s="45"/>
      <c r="H55" s="45"/>
      <c r="I55" s="96"/>
      <c r="J55" s="9"/>
      <c r="K55" s="9"/>
      <c r="L55" s="9"/>
    </row>
    <row r="56" spans="1:12" ht="12.75">
      <c r="A56" s="94"/>
      <c r="B56" s="213" t="s">
        <v>280</v>
      </c>
      <c r="C56" s="214"/>
      <c r="D56" s="214"/>
      <c r="E56" s="214"/>
      <c r="F56" s="214"/>
      <c r="G56" s="214"/>
      <c r="H56" s="214"/>
      <c r="I56" s="215"/>
      <c r="J56" s="9"/>
      <c r="K56" s="9"/>
      <c r="L56" s="9"/>
    </row>
    <row r="57" spans="1:12" ht="12.75">
      <c r="A57" s="94"/>
      <c r="B57" s="213" t="s">
        <v>265</v>
      </c>
      <c r="C57" s="214"/>
      <c r="D57" s="214"/>
      <c r="E57" s="214"/>
      <c r="F57" s="214"/>
      <c r="G57" s="214"/>
      <c r="H57" s="214"/>
      <c r="I57" s="96"/>
      <c r="J57" s="9"/>
      <c r="K57" s="9"/>
      <c r="L57" s="9"/>
    </row>
    <row r="58" spans="1:12" ht="12.75">
      <c r="A58" s="94"/>
      <c r="B58" s="213" t="s">
        <v>266</v>
      </c>
      <c r="C58" s="214"/>
      <c r="D58" s="214"/>
      <c r="E58" s="214"/>
      <c r="F58" s="214"/>
      <c r="G58" s="214"/>
      <c r="H58" s="214"/>
      <c r="I58" s="215"/>
      <c r="J58" s="9"/>
      <c r="K58" s="9"/>
      <c r="L58" s="9"/>
    </row>
    <row r="59" spans="1:12" ht="12.75">
      <c r="A59" s="94"/>
      <c r="B59" s="213" t="s">
        <v>267</v>
      </c>
      <c r="C59" s="214"/>
      <c r="D59" s="214"/>
      <c r="E59" s="214"/>
      <c r="F59" s="214"/>
      <c r="G59" s="214"/>
      <c r="H59" s="214"/>
      <c r="I59" s="215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235</v>
      </c>
      <c r="B61" s="15"/>
      <c r="C61" s="15"/>
      <c r="D61" s="15"/>
      <c r="E61" s="15"/>
      <c r="F61" s="15"/>
      <c r="G61" s="36"/>
      <c r="H61" s="37"/>
      <c r="I61" s="101"/>
      <c r="J61" s="9"/>
      <c r="K61" s="9"/>
      <c r="L61" s="9"/>
    </row>
    <row r="62" spans="1:12" ht="12.75">
      <c r="A62" s="79"/>
      <c r="B62" s="15"/>
      <c r="C62" s="15"/>
      <c r="D62" s="15"/>
      <c r="E62" s="19" t="s">
        <v>236</v>
      </c>
      <c r="F62" s="32"/>
      <c r="G62" s="204" t="s">
        <v>237</v>
      </c>
      <c r="H62" s="205"/>
      <c r="I62" s="206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208"/>
      <c r="H63" s="209"/>
      <c r="I63" s="105"/>
      <c r="J63" s="9"/>
      <c r="K63" s="9"/>
      <c r="L63" s="9"/>
    </row>
  </sheetData>
  <sheetProtection/>
  <protectedRanges>
    <protectedRange sqref="A30:I30 A32:G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  <protectedRange sqref="E2" name="Range1_5"/>
    <protectedRange sqref="H2" name="Range1_7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printOptions/>
  <pageMargins left="0.5511811023622047" right="0.35433070866141736" top="0.98425196850393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1">
      <selection activeCell="M93" sqref="M93"/>
    </sheetView>
  </sheetViews>
  <sheetFormatPr defaultColWidth="9.140625" defaultRowHeight="12.75"/>
  <cols>
    <col min="1" max="7" width="9.140625" style="48" customWidth="1"/>
    <col min="8" max="8" width="6.8515625" style="48" customWidth="1"/>
    <col min="9" max="9" width="9.140625" style="48" customWidth="1"/>
    <col min="10" max="11" width="11.7109375" style="48" customWidth="1"/>
    <col min="12" max="12" width="12.28125" style="48" bestFit="1" customWidth="1"/>
    <col min="13" max="13" width="10.28125" style="48" bestFit="1" customWidth="1"/>
    <col min="14" max="16384" width="9.140625" style="48" customWidth="1"/>
  </cols>
  <sheetData>
    <row r="1" spans="1:11" ht="12.75" customHeight="1">
      <c r="A1" s="253" t="s">
        <v>125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282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5" t="s">
        <v>284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">
      <c r="A4" s="258" t="s">
        <v>48</v>
      </c>
      <c r="B4" s="259"/>
      <c r="C4" s="259"/>
      <c r="D4" s="259"/>
      <c r="E4" s="259"/>
      <c r="F4" s="259"/>
      <c r="G4" s="259"/>
      <c r="H4" s="260"/>
      <c r="I4" s="53" t="s">
        <v>238</v>
      </c>
      <c r="J4" s="54" t="s">
        <v>275</v>
      </c>
      <c r="K4" s="55" t="s">
        <v>276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52">
        <v>2</v>
      </c>
      <c r="J5" s="51">
        <v>3</v>
      </c>
      <c r="K5" s="51">
        <v>4</v>
      </c>
    </row>
    <row r="6" spans="1:11" ht="12.75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s="120" customFormat="1" ht="12.75">
      <c r="A7" s="225" t="s">
        <v>49</v>
      </c>
      <c r="B7" s="226"/>
      <c r="C7" s="226"/>
      <c r="D7" s="226"/>
      <c r="E7" s="226"/>
      <c r="F7" s="226"/>
      <c r="G7" s="226"/>
      <c r="H7" s="243"/>
      <c r="I7" s="3">
        <v>1</v>
      </c>
      <c r="J7" s="124"/>
      <c r="K7" s="124"/>
    </row>
    <row r="8" spans="1:11" s="120" customFormat="1" ht="12.75">
      <c r="A8" s="232" t="s">
        <v>310</v>
      </c>
      <c r="B8" s="233"/>
      <c r="C8" s="233"/>
      <c r="D8" s="233"/>
      <c r="E8" s="233"/>
      <c r="F8" s="233"/>
      <c r="G8" s="233"/>
      <c r="H8" s="234"/>
      <c r="I8" s="1">
        <v>2</v>
      </c>
      <c r="J8" s="121">
        <f>J9+J16+J26+J35+J39</f>
        <v>380112719</v>
      </c>
      <c r="K8" s="121">
        <f>K9+K16+K26+K35+K39</f>
        <v>367506315</v>
      </c>
    </row>
    <row r="9" spans="1:12" ht="12.75">
      <c r="A9" s="232" t="s">
        <v>168</v>
      </c>
      <c r="B9" s="233"/>
      <c r="C9" s="233"/>
      <c r="D9" s="233"/>
      <c r="E9" s="233"/>
      <c r="F9" s="233"/>
      <c r="G9" s="233"/>
      <c r="H9" s="234"/>
      <c r="I9" s="1">
        <v>3</v>
      </c>
      <c r="J9" s="121">
        <f>J10+J11+J12+J13+J14+J15</f>
        <v>2231769</v>
      </c>
      <c r="K9" s="121">
        <f>K10+K11+K12+K13+K14+K15</f>
        <v>2254752</v>
      </c>
      <c r="L9" s="116"/>
    </row>
    <row r="10" spans="1:12" ht="12.75">
      <c r="A10" s="229" t="s">
        <v>97</v>
      </c>
      <c r="B10" s="230"/>
      <c r="C10" s="230"/>
      <c r="D10" s="230"/>
      <c r="E10" s="230"/>
      <c r="F10" s="230"/>
      <c r="G10" s="230"/>
      <c r="H10" s="231"/>
      <c r="I10" s="1">
        <v>4</v>
      </c>
      <c r="J10" s="6"/>
      <c r="K10" s="6"/>
      <c r="L10" s="116"/>
    </row>
    <row r="11" spans="1:11" ht="12.75">
      <c r="A11" s="229" t="s">
        <v>8</v>
      </c>
      <c r="B11" s="230"/>
      <c r="C11" s="230"/>
      <c r="D11" s="230"/>
      <c r="E11" s="230"/>
      <c r="F11" s="230"/>
      <c r="G11" s="230"/>
      <c r="H11" s="231"/>
      <c r="I11" s="1">
        <v>5</v>
      </c>
      <c r="J11" s="6">
        <v>1592469</v>
      </c>
      <c r="K11" s="6">
        <v>1615452</v>
      </c>
    </row>
    <row r="12" spans="1:11" ht="12.75">
      <c r="A12" s="229" t="s">
        <v>98</v>
      </c>
      <c r="B12" s="230"/>
      <c r="C12" s="230"/>
      <c r="D12" s="230"/>
      <c r="E12" s="230"/>
      <c r="F12" s="230"/>
      <c r="G12" s="230"/>
      <c r="H12" s="231"/>
      <c r="I12" s="1">
        <v>6</v>
      </c>
      <c r="J12" s="6">
        <v>529300</v>
      </c>
      <c r="K12" s="6">
        <v>529300</v>
      </c>
    </row>
    <row r="13" spans="1:11" ht="12.75">
      <c r="A13" s="229" t="s">
        <v>171</v>
      </c>
      <c r="B13" s="230"/>
      <c r="C13" s="230"/>
      <c r="D13" s="230"/>
      <c r="E13" s="230"/>
      <c r="F13" s="230"/>
      <c r="G13" s="230"/>
      <c r="H13" s="231"/>
      <c r="I13" s="1">
        <v>7</v>
      </c>
      <c r="J13" s="6">
        <v>110000</v>
      </c>
      <c r="K13" s="6">
        <v>110000</v>
      </c>
    </row>
    <row r="14" spans="1:11" ht="12.75">
      <c r="A14" s="229" t="s">
        <v>172</v>
      </c>
      <c r="B14" s="230"/>
      <c r="C14" s="230"/>
      <c r="D14" s="230"/>
      <c r="E14" s="230"/>
      <c r="F14" s="230"/>
      <c r="G14" s="230"/>
      <c r="H14" s="231"/>
      <c r="I14" s="1">
        <v>8</v>
      </c>
      <c r="J14" s="6"/>
      <c r="K14" s="6"/>
    </row>
    <row r="15" spans="1:11" ht="12.75">
      <c r="A15" s="229" t="s">
        <v>173</v>
      </c>
      <c r="B15" s="230"/>
      <c r="C15" s="230"/>
      <c r="D15" s="230"/>
      <c r="E15" s="230"/>
      <c r="F15" s="230"/>
      <c r="G15" s="230"/>
      <c r="H15" s="231"/>
      <c r="I15" s="1">
        <v>9</v>
      </c>
      <c r="J15" s="6"/>
      <c r="K15" s="6"/>
    </row>
    <row r="16" spans="1:11" ht="12.75">
      <c r="A16" s="232" t="s">
        <v>169</v>
      </c>
      <c r="B16" s="233"/>
      <c r="C16" s="233"/>
      <c r="D16" s="233"/>
      <c r="E16" s="233"/>
      <c r="F16" s="233"/>
      <c r="G16" s="233"/>
      <c r="H16" s="234"/>
      <c r="I16" s="1">
        <v>10</v>
      </c>
      <c r="J16" s="121">
        <f>SUM(J17:J25)</f>
        <v>356693282</v>
      </c>
      <c r="K16" s="121">
        <f>SUM(K17:K25)</f>
        <v>351757338</v>
      </c>
    </row>
    <row r="17" spans="1:11" ht="12.75">
      <c r="A17" s="229" t="s">
        <v>174</v>
      </c>
      <c r="B17" s="230"/>
      <c r="C17" s="230"/>
      <c r="D17" s="230"/>
      <c r="E17" s="230"/>
      <c r="F17" s="230"/>
      <c r="G17" s="230"/>
      <c r="H17" s="231"/>
      <c r="I17" s="1">
        <v>11</v>
      </c>
      <c r="J17" s="6">
        <v>72089888</v>
      </c>
      <c r="K17" s="6">
        <v>72089888</v>
      </c>
    </row>
    <row r="18" spans="1:11" ht="12.75">
      <c r="A18" s="229" t="s">
        <v>207</v>
      </c>
      <c r="B18" s="230"/>
      <c r="C18" s="230"/>
      <c r="D18" s="230"/>
      <c r="E18" s="230"/>
      <c r="F18" s="230"/>
      <c r="G18" s="230"/>
      <c r="H18" s="231"/>
      <c r="I18" s="1">
        <v>12</v>
      </c>
      <c r="J18" s="6">
        <v>259686616</v>
      </c>
      <c r="K18" s="6">
        <v>256185191</v>
      </c>
    </row>
    <row r="19" spans="1:11" ht="12.75">
      <c r="A19" s="229" t="s">
        <v>175</v>
      </c>
      <c r="B19" s="230"/>
      <c r="C19" s="230"/>
      <c r="D19" s="230"/>
      <c r="E19" s="230"/>
      <c r="F19" s="230"/>
      <c r="G19" s="230"/>
      <c r="H19" s="231"/>
      <c r="I19" s="1">
        <v>13</v>
      </c>
      <c r="J19" s="6">
        <v>22717314</v>
      </c>
      <c r="K19" s="6">
        <v>21736882</v>
      </c>
    </row>
    <row r="20" spans="1:11" ht="12.75">
      <c r="A20" s="229" t="s">
        <v>19</v>
      </c>
      <c r="B20" s="230"/>
      <c r="C20" s="230"/>
      <c r="D20" s="230"/>
      <c r="E20" s="230"/>
      <c r="F20" s="230"/>
      <c r="G20" s="230"/>
      <c r="H20" s="231"/>
      <c r="I20" s="1">
        <v>14</v>
      </c>
      <c r="J20" s="6">
        <v>1791224</v>
      </c>
      <c r="K20" s="6">
        <v>1501212</v>
      </c>
    </row>
    <row r="21" spans="1:11" ht="12.75">
      <c r="A21" s="229" t="s">
        <v>20</v>
      </c>
      <c r="B21" s="230"/>
      <c r="C21" s="230"/>
      <c r="D21" s="230"/>
      <c r="E21" s="230"/>
      <c r="F21" s="230"/>
      <c r="G21" s="230"/>
      <c r="H21" s="231"/>
      <c r="I21" s="1">
        <v>15</v>
      </c>
      <c r="J21" s="6"/>
      <c r="K21" s="6"/>
    </row>
    <row r="22" spans="1:11" ht="12.75">
      <c r="A22" s="229" t="s">
        <v>61</v>
      </c>
      <c r="B22" s="230"/>
      <c r="C22" s="230"/>
      <c r="D22" s="230"/>
      <c r="E22" s="230"/>
      <c r="F22" s="230"/>
      <c r="G22" s="230"/>
      <c r="H22" s="231"/>
      <c r="I22" s="1">
        <v>16</v>
      </c>
      <c r="J22" s="6"/>
      <c r="K22" s="6"/>
    </row>
    <row r="23" spans="1:11" ht="12.75">
      <c r="A23" s="229" t="s">
        <v>62</v>
      </c>
      <c r="B23" s="230"/>
      <c r="C23" s="230"/>
      <c r="D23" s="230"/>
      <c r="E23" s="230"/>
      <c r="F23" s="230"/>
      <c r="G23" s="230"/>
      <c r="H23" s="231"/>
      <c r="I23" s="1">
        <v>17</v>
      </c>
      <c r="J23" s="6">
        <v>176192</v>
      </c>
      <c r="K23" s="6">
        <v>12117</v>
      </c>
    </row>
    <row r="24" spans="1:11" ht="12.75">
      <c r="A24" s="229" t="s">
        <v>63</v>
      </c>
      <c r="B24" s="230"/>
      <c r="C24" s="230"/>
      <c r="D24" s="230"/>
      <c r="E24" s="230"/>
      <c r="F24" s="230"/>
      <c r="G24" s="230"/>
      <c r="H24" s="231"/>
      <c r="I24" s="1">
        <v>18</v>
      </c>
      <c r="J24" s="6">
        <v>232048</v>
      </c>
      <c r="K24" s="6">
        <v>232048</v>
      </c>
    </row>
    <row r="25" spans="1:11" ht="12.75">
      <c r="A25" s="229" t="s">
        <v>64</v>
      </c>
      <c r="B25" s="230"/>
      <c r="C25" s="230"/>
      <c r="D25" s="230"/>
      <c r="E25" s="230"/>
      <c r="F25" s="230"/>
      <c r="G25" s="230"/>
      <c r="H25" s="231"/>
      <c r="I25" s="1">
        <v>19</v>
      </c>
      <c r="J25" s="6"/>
      <c r="K25" s="6"/>
    </row>
    <row r="26" spans="1:12" ht="12.75">
      <c r="A26" s="232" t="s">
        <v>156</v>
      </c>
      <c r="B26" s="233"/>
      <c r="C26" s="233"/>
      <c r="D26" s="233"/>
      <c r="E26" s="233"/>
      <c r="F26" s="233"/>
      <c r="G26" s="233"/>
      <c r="H26" s="234"/>
      <c r="I26" s="1">
        <v>20</v>
      </c>
      <c r="J26" s="121">
        <f>SUM(J27:J34)</f>
        <v>18192347</v>
      </c>
      <c r="K26" s="121">
        <f>SUM(K27:K34)</f>
        <v>10572652</v>
      </c>
      <c r="L26" s="116"/>
    </row>
    <row r="27" spans="1:11" ht="12.75">
      <c r="A27" s="229" t="s">
        <v>65</v>
      </c>
      <c r="B27" s="230"/>
      <c r="C27" s="230"/>
      <c r="D27" s="230"/>
      <c r="E27" s="230"/>
      <c r="F27" s="230"/>
      <c r="G27" s="230"/>
      <c r="H27" s="231"/>
      <c r="I27" s="1">
        <v>21</v>
      </c>
      <c r="J27" s="6"/>
      <c r="K27" s="6"/>
    </row>
    <row r="28" spans="1:11" ht="12.75">
      <c r="A28" s="229" t="s">
        <v>66</v>
      </c>
      <c r="B28" s="230"/>
      <c r="C28" s="230"/>
      <c r="D28" s="230"/>
      <c r="E28" s="230"/>
      <c r="F28" s="230"/>
      <c r="G28" s="230"/>
      <c r="H28" s="231"/>
      <c r="I28" s="1">
        <v>22</v>
      </c>
      <c r="J28" s="6"/>
      <c r="K28" s="6"/>
    </row>
    <row r="29" spans="1:11" ht="12.75">
      <c r="A29" s="229" t="s">
        <v>67</v>
      </c>
      <c r="B29" s="230"/>
      <c r="C29" s="230"/>
      <c r="D29" s="230"/>
      <c r="E29" s="230"/>
      <c r="F29" s="230"/>
      <c r="G29" s="230"/>
      <c r="H29" s="231"/>
      <c r="I29" s="1">
        <v>23</v>
      </c>
      <c r="J29" s="6">
        <v>1855034</v>
      </c>
      <c r="K29" s="6">
        <v>1855034</v>
      </c>
    </row>
    <row r="30" spans="1:11" ht="12.75">
      <c r="A30" s="229" t="s">
        <v>72</v>
      </c>
      <c r="B30" s="230"/>
      <c r="C30" s="230"/>
      <c r="D30" s="230"/>
      <c r="E30" s="230"/>
      <c r="F30" s="230"/>
      <c r="G30" s="230"/>
      <c r="H30" s="231"/>
      <c r="I30" s="1">
        <v>24</v>
      </c>
      <c r="J30" s="6"/>
      <c r="K30" s="6"/>
    </row>
    <row r="31" spans="1:11" ht="12.75">
      <c r="A31" s="229" t="s">
        <v>73</v>
      </c>
      <c r="B31" s="230"/>
      <c r="C31" s="230"/>
      <c r="D31" s="230"/>
      <c r="E31" s="230"/>
      <c r="F31" s="230"/>
      <c r="G31" s="230"/>
      <c r="H31" s="231"/>
      <c r="I31" s="1">
        <v>25</v>
      </c>
      <c r="J31" s="6"/>
      <c r="K31" s="6"/>
    </row>
    <row r="32" spans="1:11" ht="12.75">
      <c r="A32" s="229" t="s">
        <v>74</v>
      </c>
      <c r="B32" s="230"/>
      <c r="C32" s="230"/>
      <c r="D32" s="230"/>
      <c r="E32" s="230"/>
      <c r="F32" s="230"/>
      <c r="G32" s="230"/>
      <c r="H32" s="231"/>
      <c r="I32" s="1">
        <v>26</v>
      </c>
      <c r="J32" s="6">
        <v>15298323</v>
      </c>
      <c r="K32" s="6">
        <v>7678628</v>
      </c>
    </row>
    <row r="33" spans="1:11" ht="12.75">
      <c r="A33" s="229" t="s">
        <v>68</v>
      </c>
      <c r="B33" s="230"/>
      <c r="C33" s="230"/>
      <c r="D33" s="230"/>
      <c r="E33" s="230"/>
      <c r="F33" s="230"/>
      <c r="G33" s="230"/>
      <c r="H33" s="231"/>
      <c r="I33" s="1">
        <v>27</v>
      </c>
      <c r="J33" s="6">
        <v>1038990</v>
      </c>
      <c r="K33" s="6">
        <v>1038990</v>
      </c>
    </row>
    <row r="34" spans="1:11" ht="12.75">
      <c r="A34" s="229" t="s">
        <v>149</v>
      </c>
      <c r="B34" s="230"/>
      <c r="C34" s="230"/>
      <c r="D34" s="230"/>
      <c r="E34" s="230"/>
      <c r="F34" s="230"/>
      <c r="G34" s="230"/>
      <c r="H34" s="231"/>
      <c r="I34" s="1">
        <v>28</v>
      </c>
      <c r="J34" s="6"/>
      <c r="K34" s="6"/>
    </row>
    <row r="35" spans="1:11" ht="12.75">
      <c r="A35" s="232" t="s">
        <v>150</v>
      </c>
      <c r="B35" s="233"/>
      <c r="C35" s="233"/>
      <c r="D35" s="233"/>
      <c r="E35" s="233"/>
      <c r="F35" s="233"/>
      <c r="G35" s="233"/>
      <c r="H35" s="234"/>
      <c r="I35" s="1">
        <v>29</v>
      </c>
      <c r="J35" s="121">
        <f>SUM(J36:J38)</f>
        <v>2995321</v>
      </c>
      <c r="K35" s="121">
        <f>SUM(K36:K38)</f>
        <v>2921573</v>
      </c>
    </row>
    <row r="36" spans="1:11" ht="12.75">
      <c r="A36" s="229" t="s">
        <v>69</v>
      </c>
      <c r="B36" s="230"/>
      <c r="C36" s="230"/>
      <c r="D36" s="230"/>
      <c r="E36" s="230"/>
      <c r="F36" s="230"/>
      <c r="G36" s="230"/>
      <c r="H36" s="231"/>
      <c r="I36" s="1">
        <v>30</v>
      </c>
      <c r="J36" s="6"/>
      <c r="K36" s="6"/>
    </row>
    <row r="37" spans="1:11" ht="12.75">
      <c r="A37" s="229" t="s">
        <v>70</v>
      </c>
      <c r="B37" s="230"/>
      <c r="C37" s="230"/>
      <c r="D37" s="230"/>
      <c r="E37" s="230"/>
      <c r="F37" s="230"/>
      <c r="G37" s="230"/>
      <c r="H37" s="231"/>
      <c r="I37" s="1">
        <v>31</v>
      </c>
      <c r="J37" s="6"/>
      <c r="K37" s="6"/>
    </row>
    <row r="38" spans="1:11" ht="12.75">
      <c r="A38" s="229" t="s">
        <v>71</v>
      </c>
      <c r="B38" s="230"/>
      <c r="C38" s="230"/>
      <c r="D38" s="230"/>
      <c r="E38" s="230"/>
      <c r="F38" s="230"/>
      <c r="G38" s="230"/>
      <c r="H38" s="231"/>
      <c r="I38" s="1">
        <v>32</v>
      </c>
      <c r="J38" s="6">
        <v>2995321</v>
      </c>
      <c r="K38" s="6">
        <v>2921573</v>
      </c>
    </row>
    <row r="39" spans="1:11" ht="12.75">
      <c r="A39" s="232" t="s">
        <v>151</v>
      </c>
      <c r="B39" s="233"/>
      <c r="C39" s="233"/>
      <c r="D39" s="233"/>
      <c r="E39" s="233"/>
      <c r="F39" s="233"/>
      <c r="G39" s="233"/>
      <c r="H39" s="234"/>
      <c r="I39" s="1">
        <v>33</v>
      </c>
      <c r="J39" s="6"/>
      <c r="K39" s="49"/>
    </row>
    <row r="40" spans="1:11" s="120" customFormat="1" ht="12.75">
      <c r="A40" s="232" t="s">
        <v>309</v>
      </c>
      <c r="B40" s="233"/>
      <c r="C40" s="233"/>
      <c r="D40" s="233"/>
      <c r="E40" s="233"/>
      <c r="F40" s="233"/>
      <c r="G40" s="233"/>
      <c r="H40" s="234"/>
      <c r="I40" s="1">
        <v>34</v>
      </c>
      <c r="J40" s="121">
        <f>J41+J49+J56+J64</f>
        <v>50963665</v>
      </c>
      <c r="K40" s="121">
        <f>K41+K49+K56+K64</f>
        <v>53523884</v>
      </c>
    </row>
    <row r="41" spans="1:12" s="120" customFormat="1" ht="12.75">
      <c r="A41" s="232" t="s">
        <v>89</v>
      </c>
      <c r="B41" s="233"/>
      <c r="C41" s="233"/>
      <c r="D41" s="233"/>
      <c r="E41" s="233"/>
      <c r="F41" s="233"/>
      <c r="G41" s="233"/>
      <c r="H41" s="234"/>
      <c r="I41" s="1">
        <v>35</v>
      </c>
      <c r="J41" s="121">
        <f>SUM(J42:J48)</f>
        <v>27799772</v>
      </c>
      <c r="K41" s="121">
        <f>SUM(K42:K48)</f>
        <v>31897368</v>
      </c>
      <c r="L41" s="141"/>
    </row>
    <row r="42" spans="1:11" ht="12.75">
      <c r="A42" s="229" t="s">
        <v>101</v>
      </c>
      <c r="B42" s="230"/>
      <c r="C42" s="230"/>
      <c r="D42" s="230"/>
      <c r="E42" s="230"/>
      <c r="F42" s="230"/>
      <c r="G42" s="230"/>
      <c r="H42" s="231"/>
      <c r="I42" s="1">
        <v>36</v>
      </c>
      <c r="J42" s="6">
        <v>14791305</v>
      </c>
      <c r="K42" s="6">
        <v>15596839</v>
      </c>
    </row>
    <row r="43" spans="1:11" ht="12.75">
      <c r="A43" s="229" t="s">
        <v>102</v>
      </c>
      <c r="B43" s="230"/>
      <c r="C43" s="230"/>
      <c r="D43" s="230"/>
      <c r="E43" s="230"/>
      <c r="F43" s="230"/>
      <c r="G43" s="230"/>
      <c r="H43" s="231"/>
      <c r="I43" s="1">
        <v>37</v>
      </c>
      <c r="J43" s="6">
        <v>766869</v>
      </c>
      <c r="K43" s="6">
        <v>667015</v>
      </c>
    </row>
    <row r="44" spans="1:11" ht="12.75">
      <c r="A44" s="229" t="s">
        <v>75</v>
      </c>
      <c r="B44" s="230"/>
      <c r="C44" s="230"/>
      <c r="D44" s="230"/>
      <c r="E44" s="230"/>
      <c r="F44" s="230"/>
      <c r="G44" s="230"/>
      <c r="H44" s="231"/>
      <c r="I44" s="1">
        <v>38</v>
      </c>
      <c r="J44" s="6">
        <v>6895424</v>
      </c>
      <c r="K44" s="6">
        <v>9136407</v>
      </c>
    </row>
    <row r="45" spans="1:11" ht="12.75">
      <c r="A45" s="229" t="s">
        <v>76</v>
      </c>
      <c r="B45" s="230"/>
      <c r="C45" s="230"/>
      <c r="D45" s="230"/>
      <c r="E45" s="230"/>
      <c r="F45" s="230"/>
      <c r="G45" s="230"/>
      <c r="H45" s="231"/>
      <c r="I45" s="1">
        <v>39</v>
      </c>
      <c r="J45" s="6">
        <v>4780396</v>
      </c>
      <c r="K45" s="6">
        <v>5605358</v>
      </c>
    </row>
    <row r="46" spans="1:11" ht="12.75">
      <c r="A46" s="229" t="s">
        <v>77</v>
      </c>
      <c r="B46" s="230"/>
      <c r="C46" s="230"/>
      <c r="D46" s="230"/>
      <c r="E46" s="230"/>
      <c r="F46" s="230"/>
      <c r="G46" s="230"/>
      <c r="H46" s="231"/>
      <c r="I46" s="1">
        <v>40</v>
      </c>
      <c r="J46" s="6">
        <v>565778</v>
      </c>
      <c r="K46" s="6">
        <v>891749</v>
      </c>
    </row>
    <row r="47" spans="1:11" ht="12.75">
      <c r="A47" s="229" t="s">
        <v>78</v>
      </c>
      <c r="B47" s="230"/>
      <c r="C47" s="230"/>
      <c r="D47" s="230"/>
      <c r="E47" s="230"/>
      <c r="F47" s="230"/>
      <c r="G47" s="230"/>
      <c r="H47" s="231"/>
      <c r="I47" s="1">
        <v>41</v>
      </c>
      <c r="J47" s="6"/>
      <c r="K47" s="6"/>
    </row>
    <row r="48" spans="1:11" ht="12.75">
      <c r="A48" s="229" t="s">
        <v>79</v>
      </c>
      <c r="B48" s="230"/>
      <c r="C48" s="230"/>
      <c r="D48" s="230"/>
      <c r="E48" s="230"/>
      <c r="F48" s="230"/>
      <c r="G48" s="230"/>
      <c r="H48" s="231"/>
      <c r="I48" s="1">
        <v>42</v>
      </c>
      <c r="J48" s="6"/>
      <c r="K48" s="6"/>
    </row>
    <row r="49" spans="1:12" ht="12.75">
      <c r="A49" s="232" t="s">
        <v>90</v>
      </c>
      <c r="B49" s="233"/>
      <c r="C49" s="233"/>
      <c r="D49" s="233"/>
      <c r="E49" s="233"/>
      <c r="F49" s="233"/>
      <c r="G49" s="233"/>
      <c r="H49" s="234"/>
      <c r="I49" s="1">
        <v>43</v>
      </c>
      <c r="J49" s="121">
        <f>SUM(J50:J55)</f>
        <v>22215927</v>
      </c>
      <c r="K49" s="121">
        <f>SUM(K50:K55)</f>
        <v>18073619</v>
      </c>
      <c r="L49" s="116"/>
    </row>
    <row r="50" spans="1:12" ht="12.75">
      <c r="A50" s="229" t="s">
        <v>163</v>
      </c>
      <c r="B50" s="230"/>
      <c r="C50" s="230"/>
      <c r="D50" s="230"/>
      <c r="E50" s="230"/>
      <c r="F50" s="230"/>
      <c r="G50" s="230"/>
      <c r="H50" s="231"/>
      <c r="I50" s="1">
        <v>44</v>
      </c>
      <c r="J50" s="6"/>
      <c r="K50" s="6"/>
      <c r="L50" s="116"/>
    </row>
    <row r="51" spans="1:11" ht="12.75">
      <c r="A51" s="229" t="s">
        <v>164</v>
      </c>
      <c r="B51" s="230"/>
      <c r="C51" s="230"/>
      <c r="D51" s="230"/>
      <c r="E51" s="230"/>
      <c r="F51" s="230"/>
      <c r="G51" s="230"/>
      <c r="H51" s="231"/>
      <c r="I51" s="1">
        <v>45</v>
      </c>
      <c r="J51" s="6">
        <v>13442820</v>
      </c>
      <c r="K51" s="6">
        <v>9098797</v>
      </c>
    </row>
    <row r="52" spans="1:11" ht="12.75">
      <c r="A52" s="229" t="s">
        <v>165</v>
      </c>
      <c r="B52" s="230"/>
      <c r="C52" s="230"/>
      <c r="D52" s="230"/>
      <c r="E52" s="230"/>
      <c r="F52" s="230"/>
      <c r="G52" s="230"/>
      <c r="H52" s="231"/>
      <c r="I52" s="1">
        <v>46</v>
      </c>
      <c r="J52" s="6"/>
      <c r="K52" s="6"/>
    </row>
    <row r="53" spans="1:11" ht="12.75">
      <c r="A53" s="229" t="s">
        <v>166</v>
      </c>
      <c r="B53" s="230"/>
      <c r="C53" s="230"/>
      <c r="D53" s="230"/>
      <c r="E53" s="230"/>
      <c r="F53" s="230"/>
      <c r="G53" s="230"/>
      <c r="H53" s="231"/>
      <c r="I53" s="1">
        <v>47</v>
      </c>
      <c r="J53" s="6">
        <v>80145</v>
      </c>
      <c r="K53" s="6">
        <v>59848</v>
      </c>
    </row>
    <row r="54" spans="1:11" ht="12.75">
      <c r="A54" s="229" t="s">
        <v>5</v>
      </c>
      <c r="B54" s="230"/>
      <c r="C54" s="230"/>
      <c r="D54" s="230"/>
      <c r="E54" s="230"/>
      <c r="F54" s="230"/>
      <c r="G54" s="230"/>
      <c r="H54" s="231"/>
      <c r="I54" s="1">
        <v>48</v>
      </c>
      <c r="J54" s="6">
        <v>8423239</v>
      </c>
      <c r="K54" s="6">
        <v>8590149</v>
      </c>
    </row>
    <row r="55" spans="1:11" ht="12.75">
      <c r="A55" s="229" t="s">
        <v>6</v>
      </c>
      <c r="B55" s="230"/>
      <c r="C55" s="230"/>
      <c r="D55" s="230"/>
      <c r="E55" s="230"/>
      <c r="F55" s="230"/>
      <c r="G55" s="230"/>
      <c r="H55" s="231"/>
      <c r="I55" s="1">
        <v>49</v>
      </c>
      <c r="J55" s="6">
        <v>269723</v>
      </c>
      <c r="K55" s="49">
        <v>324825</v>
      </c>
    </row>
    <row r="56" spans="1:11" ht="12.75">
      <c r="A56" s="232" t="s">
        <v>91</v>
      </c>
      <c r="B56" s="233"/>
      <c r="C56" s="233"/>
      <c r="D56" s="233"/>
      <c r="E56" s="233"/>
      <c r="F56" s="233"/>
      <c r="G56" s="233"/>
      <c r="H56" s="234"/>
      <c r="I56" s="1">
        <v>50</v>
      </c>
      <c r="J56" s="121">
        <f>SUM(J57:J63)</f>
        <v>218850</v>
      </c>
      <c r="K56" s="121">
        <f>SUM(K57:K63)</f>
        <v>198674</v>
      </c>
    </row>
    <row r="57" spans="1:11" ht="12.75">
      <c r="A57" s="229" t="s">
        <v>65</v>
      </c>
      <c r="B57" s="230"/>
      <c r="C57" s="230"/>
      <c r="D57" s="230"/>
      <c r="E57" s="230"/>
      <c r="F57" s="230"/>
      <c r="G57" s="230"/>
      <c r="H57" s="231"/>
      <c r="I57" s="1">
        <v>51</v>
      </c>
      <c r="J57" s="6"/>
      <c r="K57" s="6"/>
    </row>
    <row r="58" spans="1:11" ht="12.75">
      <c r="A58" s="229" t="s">
        <v>66</v>
      </c>
      <c r="B58" s="230"/>
      <c r="C58" s="230"/>
      <c r="D58" s="230"/>
      <c r="E58" s="230"/>
      <c r="F58" s="230"/>
      <c r="G58" s="230"/>
      <c r="H58" s="231"/>
      <c r="I58" s="1">
        <v>52</v>
      </c>
      <c r="J58" s="6"/>
      <c r="K58" s="6"/>
    </row>
    <row r="59" spans="1:11" ht="12.75">
      <c r="A59" s="229" t="s">
        <v>202</v>
      </c>
      <c r="B59" s="230"/>
      <c r="C59" s="230"/>
      <c r="D59" s="230"/>
      <c r="E59" s="230"/>
      <c r="F59" s="230"/>
      <c r="G59" s="230"/>
      <c r="H59" s="231"/>
      <c r="I59" s="1">
        <v>53</v>
      </c>
      <c r="J59" s="6"/>
      <c r="K59" s="6"/>
    </row>
    <row r="60" spans="1:11" ht="12.75">
      <c r="A60" s="229" t="s">
        <v>72</v>
      </c>
      <c r="B60" s="230"/>
      <c r="C60" s="230"/>
      <c r="D60" s="230"/>
      <c r="E60" s="230"/>
      <c r="F60" s="230"/>
      <c r="G60" s="230"/>
      <c r="H60" s="231"/>
      <c r="I60" s="1">
        <v>54</v>
      </c>
      <c r="J60" s="6"/>
      <c r="K60" s="6"/>
    </row>
    <row r="61" spans="1:11" ht="12.75">
      <c r="A61" s="229" t="s">
        <v>73</v>
      </c>
      <c r="B61" s="230"/>
      <c r="C61" s="230"/>
      <c r="D61" s="230"/>
      <c r="E61" s="230"/>
      <c r="F61" s="230"/>
      <c r="G61" s="230"/>
      <c r="H61" s="231"/>
      <c r="I61" s="1">
        <v>55</v>
      </c>
      <c r="J61" s="6"/>
      <c r="K61" s="6"/>
    </row>
    <row r="62" spans="1:11" ht="12.75">
      <c r="A62" s="229" t="s">
        <v>74</v>
      </c>
      <c r="B62" s="230"/>
      <c r="C62" s="230"/>
      <c r="D62" s="230"/>
      <c r="E62" s="230"/>
      <c r="F62" s="230"/>
      <c r="G62" s="230"/>
      <c r="H62" s="231"/>
      <c r="I62" s="1">
        <v>56</v>
      </c>
      <c r="J62" s="6">
        <v>218850</v>
      </c>
      <c r="K62" s="6">
        <v>198674</v>
      </c>
    </row>
    <row r="63" spans="1:11" ht="12.75">
      <c r="A63" s="229" t="s">
        <v>38</v>
      </c>
      <c r="B63" s="230"/>
      <c r="C63" s="230"/>
      <c r="D63" s="230"/>
      <c r="E63" s="230"/>
      <c r="F63" s="230"/>
      <c r="G63" s="230"/>
      <c r="H63" s="231"/>
      <c r="I63" s="1">
        <v>57</v>
      </c>
      <c r="J63" s="6"/>
      <c r="K63" s="6"/>
    </row>
    <row r="64" spans="1:11" s="120" customFormat="1" ht="12.75">
      <c r="A64" s="232" t="s">
        <v>170</v>
      </c>
      <c r="B64" s="233"/>
      <c r="C64" s="233"/>
      <c r="D64" s="233"/>
      <c r="E64" s="233"/>
      <c r="F64" s="233"/>
      <c r="G64" s="233"/>
      <c r="H64" s="234"/>
      <c r="I64" s="1">
        <v>58</v>
      </c>
      <c r="J64" s="119">
        <v>729116</v>
      </c>
      <c r="K64" s="119">
        <v>3354223</v>
      </c>
    </row>
    <row r="65" spans="1:11" s="120" customFormat="1" ht="12.75">
      <c r="A65" s="232" t="s">
        <v>45</v>
      </c>
      <c r="B65" s="233"/>
      <c r="C65" s="233"/>
      <c r="D65" s="233"/>
      <c r="E65" s="233"/>
      <c r="F65" s="233"/>
      <c r="G65" s="233"/>
      <c r="H65" s="234"/>
      <c r="I65" s="1">
        <v>59</v>
      </c>
      <c r="J65" s="119">
        <v>1025290</v>
      </c>
      <c r="K65" s="119">
        <v>1059170</v>
      </c>
    </row>
    <row r="66" spans="1:12" s="120" customFormat="1" ht="12.75">
      <c r="A66" s="232" t="s">
        <v>308</v>
      </c>
      <c r="B66" s="233"/>
      <c r="C66" s="233"/>
      <c r="D66" s="233"/>
      <c r="E66" s="233"/>
      <c r="F66" s="233"/>
      <c r="G66" s="233"/>
      <c r="H66" s="234"/>
      <c r="I66" s="1">
        <v>60</v>
      </c>
      <c r="J66" s="121">
        <f>J7+J8+J40+J65</f>
        <v>432101674</v>
      </c>
      <c r="K66" s="121">
        <f>K7+K8+K40+K65</f>
        <v>422089369</v>
      </c>
      <c r="L66" s="122"/>
    </row>
    <row r="67" spans="1:11" s="120" customFormat="1" ht="12.75">
      <c r="A67" s="244" t="s">
        <v>80</v>
      </c>
      <c r="B67" s="245"/>
      <c r="C67" s="245"/>
      <c r="D67" s="245"/>
      <c r="E67" s="245"/>
      <c r="F67" s="245"/>
      <c r="G67" s="245"/>
      <c r="H67" s="246"/>
      <c r="I67" s="4">
        <v>61</v>
      </c>
      <c r="J67" s="123">
        <v>6210534</v>
      </c>
      <c r="K67" s="123">
        <v>9526454</v>
      </c>
    </row>
    <row r="68" spans="1:11" ht="12.75">
      <c r="A68" s="221" t="s">
        <v>47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</row>
    <row r="69" spans="1:11" ht="12.75">
      <c r="A69" s="225" t="s">
        <v>157</v>
      </c>
      <c r="B69" s="226"/>
      <c r="C69" s="226"/>
      <c r="D69" s="226"/>
      <c r="E69" s="226"/>
      <c r="F69" s="226"/>
      <c r="G69" s="226"/>
      <c r="H69" s="243"/>
      <c r="I69" s="3">
        <v>62</v>
      </c>
      <c r="J69" s="125">
        <f>J70+J71+J72+J78+J79+J82+J85</f>
        <v>186395626</v>
      </c>
      <c r="K69" s="125">
        <f>K70+K71+K72+K78+K79+K82+K85</f>
        <v>195893635</v>
      </c>
    </row>
    <row r="70" spans="1:11" s="120" customFormat="1" ht="12.75">
      <c r="A70" s="232" t="s">
        <v>115</v>
      </c>
      <c r="B70" s="233"/>
      <c r="C70" s="233"/>
      <c r="D70" s="233"/>
      <c r="E70" s="233"/>
      <c r="F70" s="233"/>
      <c r="G70" s="233"/>
      <c r="H70" s="234"/>
      <c r="I70" s="1">
        <v>63</v>
      </c>
      <c r="J70" s="119">
        <v>22208070</v>
      </c>
      <c r="K70" s="119">
        <v>41066860</v>
      </c>
    </row>
    <row r="71" spans="1:11" s="120" customFormat="1" ht="12.75">
      <c r="A71" s="232" t="s">
        <v>116</v>
      </c>
      <c r="B71" s="233"/>
      <c r="C71" s="233"/>
      <c r="D71" s="233"/>
      <c r="E71" s="233"/>
      <c r="F71" s="233"/>
      <c r="G71" s="233"/>
      <c r="H71" s="234"/>
      <c r="I71" s="1">
        <v>64</v>
      </c>
      <c r="J71" s="119">
        <v>22162309</v>
      </c>
      <c r="K71" s="119">
        <v>1555445</v>
      </c>
    </row>
    <row r="72" spans="1:11" s="120" customFormat="1" ht="12.75">
      <c r="A72" s="232" t="s">
        <v>117</v>
      </c>
      <c r="B72" s="233"/>
      <c r="C72" s="233"/>
      <c r="D72" s="233"/>
      <c r="E72" s="233"/>
      <c r="F72" s="233"/>
      <c r="G72" s="233"/>
      <c r="H72" s="234"/>
      <c r="I72" s="1">
        <v>65</v>
      </c>
      <c r="J72" s="121">
        <f>J73+J74-J75+J76+J77</f>
        <v>0</v>
      </c>
      <c r="K72" s="121">
        <f>K73+K74-K75+K76+K77</f>
        <v>0</v>
      </c>
    </row>
    <row r="73" spans="1:11" ht="12.75">
      <c r="A73" s="229" t="s">
        <v>118</v>
      </c>
      <c r="B73" s="230"/>
      <c r="C73" s="230"/>
      <c r="D73" s="230"/>
      <c r="E73" s="230"/>
      <c r="F73" s="230"/>
      <c r="G73" s="230"/>
      <c r="H73" s="231"/>
      <c r="I73" s="1">
        <v>66</v>
      </c>
      <c r="J73" s="6"/>
      <c r="K73" s="6"/>
    </row>
    <row r="74" spans="1:11" ht="12.75">
      <c r="A74" s="229" t="s">
        <v>119</v>
      </c>
      <c r="B74" s="230"/>
      <c r="C74" s="230"/>
      <c r="D74" s="230"/>
      <c r="E74" s="230"/>
      <c r="F74" s="230"/>
      <c r="G74" s="230"/>
      <c r="H74" s="231"/>
      <c r="I74" s="1">
        <v>67</v>
      </c>
      <c r="J74" s="6">
        <v>1836530</v>
      </c>
      <c r="K74" s="6">
        <v>1836530</v>
      </c>
    </row>
    <row r="75" spans="1:11" ht="12.75">
      <c r="A75" s="229" t="s">
        <v>107</v>
      </c>
      <c r="B75" s="230"/>
      <c r="C75" s="230"/>
      <c r="D75" s="230"/>
      <c r="E75" s="230"/>
      <c r="F75" s="230"/>
      <c r="G75" s="230"/>
      <c r="H75" s="231"/>
      <c r="I75" s="1">
        <v>68</v>
      </c>
      <c r="J75" s="6">
        <v>1836530</v>
      </c>
      <c r="K75" s="6">
        <v>1836530</v>
      </c>
    </row>
    <row r="76" spans="1:11" ht="12.75">
      <c r="A76" s="229" t="s">
        <v>108</v>
      </c>
      <c r="B76" s="230"/>
      <c r="C76" s="230"/>
      <c r="D76" s="230"/>
      <c r="E76" s="230"/>
      <c r="F76" s="230"/>
      <c r="G76" s="230"/>
      <c r="H76" s="231"/>
      <c r="I76" s="1">
        <v>69</v>
      </c>
      <c r="J76" s="6"/>
      <c r="K76" s="6"/>
    </row>
    <row r="77" spans="1:11" ht="12.75">
      <c r="A77" s="229" t="s">
        <v>109</v>
      </c>
      <c r="B77" s="230"/>
      <c r="C77" s="230"/>
      <c r="D77" s="230"/>
      <c r="E77" s="230"/>
      <c r="F77" s="230"/>
      <c r="G77" s="230"/>
      <c r="H77" s="231"/>
      <c r="I77" s="1">
        <v>70</v>
      </c>
      <c r="J77" s="6"/>
      <c r="K77" s="6"/>
    </row>
    <row r="78" spans="1:11" s="120" customFormat="1" ht="12.75">
      <c r="A78" s="232" t="s">
        <v>110</v>
      </c>
      <c r="B78" s="233"/>
      <c r="C78" s="233"/>
      <c r="D78" s="233"/>
      <c r="E78" s="233"/>
      <c r="F78" s="233"/>
      <c r="G78" s="233"/>
      <c r="H78" s="234"/>
      <c r="I78" s="1">
        <v>71</v>
      </c>
      <c r="J78" s="119">
        <v>168978039</v>
      </c>
      <c r="K78" s="119">
        <v>167251273</v>
      </c>
    </row>
    <row r="79" spans="1:11" s="120" customFormat="1" ht="12.75">
      <c r="A79" s="232" t="s">
        <v>200</v>
      </c>
      <c r="B79" s="233"/>
      <c r="C79" s="233"/>
      <c r="D79" s="233"/>
      <c r="E79" s="233"/>
      <c r="F79" s="233"/>
      <c r="G79" s="233"/>
      <c r="H79" s="234"/>
      <c r="I79" s="1">
        <v>72</v>
      </c>
      <c r="J79" s="121">
        <f>J80-J81</f>
        <v>2022654</v>
      </c>
      <c r="K79" s="121">
        <f>K80-K81</f>
        <v>1398696</v>
      </c>
    </row>
    <row r="80" spans="1:11" ht="12.75">
      <c r="A80" s="240" t="s">
        <v>135</v>
      </c>
      <c r="B80" s="241"/>
      <c r="C80" s="241"/>
      <c r="D80" s="241"/>
      <c r="E80" s="241"/>
      <c r="F80" s="241"/>
      <c r="G80" s="241"/>
      <c r="H80" s="242"/>
      <c r="I80" s="1">
        <v>73</v>
      </c>
      <c r="J80" s="6">
        <v>2022654</v>
      </c>
      <c r="K80" s="6">
        <v>1398696</v>
      </c>
    </row>
    <row r="81" spans="1:11" ht="12.75">
      <c r="A81" s="240" t="s">
        <v>136</v>
      </c>
      <c r="B81" s="241"/>
      <c r="C81" s="241"/>
      <c r="D81" s="241"/>
      <c r="E81" s="241"/>
      <c r="F81" s="241"/>
      <c r="G81" s="241"/>
      <c r="H81" s="242"/>
      <c r="I81" s="1">
        <v>74</v>
      </c>
      <c r="J81" s="6"/>
      <c r="K81" s="6"/>
    </row>
    <row r="82" spans="1:11" s="120" customFormat="1" ht="12.75">
      <c r="A82" s="232" t="s">
        <v>201</v>
      </c>
      <c r="B82" s="233"/>
      <c r="C82" s="233"/>
      <c r="D82" s="233"/>
      <c r="E82" s="233"/>
      <c r="F82" s="233"/>
      <c r="G82" s="233"/>
      <c r="H82" s="234"/>
      <c r="I82" s="1">
        <v>75</v>
      </c>
      <c r="J82" s="121">
        <f>J83-J84</f>
        <v>-28975446</v>
      </c>
      <c r="K82" s="121">
        <f>K83-K84</f>
        <v>-15378639</v>
      </c>
    </row>
    <row r="83" spans="1:11" ht="12.75">
      <c r="A83" s="240" t="s">
        <v>137</v>
      </c>
      <c r="B83" s="241"/>
      <c r="C83" s="241"/>
      <c r="D83" s="241"/>
      <c r="E83" s="241"/>
      <c r="F83" s="241"/>
      <c r="G83" s="241"/>
      <c r="H83" s="242"/>
      <c r="I83" s="1">
        <v>76</v>
      </c>
      <c r="J83" s="6"/>
      <c r="K83" s="6"/>
    </row>
    <row r="84" spans="1:11" ht="12.75">
      <c r="A84" s="240" t="s">
        <v>138</v>
      </c>
      <c r="B84" s="241"/>
      <c r="C84" s="241"/>
      <c r="D84" s="241"/>
      <c r="E84" s="241"/>
      <c r="F84" s="241"/>
      <c r="G84" s="241"/>
      <c r="H84" s="242"/>
      <c r="I84" s="1">
        <v>77</v>
      </c>
      <c r="J84" s="6">
        <v>28975446</v>
      </c>
      <c r="K84" s="6">
        <v>15378639</v>
      </c>
    </row>
    <row r="85" spans="1:11" s="120" customFormat="1" ht="12.75">
      <c r="A85" s="232" t="s">
        <v>139</v>
      </c>
      <c r="B85" s="233"/>
      <c r="C85" s="233"/>
      <c r="D85" s="233"/>
      <c r="E85" s="233"/>
      <c r="F85" s="233"/>
      <c r="G85" s="233"/>
      <c r="H85" s="234"/>
      <c r="I85" s="1">
        <v>78</v>
      </c>
      <c r="J85" s="121">
        <f>SUM(J86:J88)</f>
        <v>0</v>
      </c>
      <c r="K85" s="121">
        <f>SUM(K86:K88)</f>
        <v>0</v>
      </c>
    </row>
    <row r="86" spans="1:11" ht="12.75">
      <c r="A86" s="232" t="s">
        <v>12</v>
      </c>
      <c r="B86" s="233"/>
      <c r="C86" s="233"/>
      <c r="D86" s="233"/>
      <c r="E86" s="233"/>
      <c r="F86" s="233"/>
      <c r="G86" s="233"/>
      <c r="H86" s="234"/>
      <c r="I86" s="1">
        <v>79</v>
      </c>
      <c r="J86" s="121">
        <f>SUM(J87:J89)</f>
        <v>0</v>
      </c>
      <c r="K86" s="121">
        <f>SUM(K87:K89)</f>
        <v>0</v>
      </c>
    </row>
    <row r="87" spans="1:11" ht="12.75">
      <c r="A87" s="229" t="s">
        <v>103</v>
      </c>
      <c r="B87" s="230"/>
      <c r="C87" s="230"/>
      <c r="D87" s="230"/>
      <c r="E87" s="230"/>
      <c r="F87" s="230"/>
      <c r="G87" s="230"/>
      <c r="H87" s="231"/>
      <c r="I87" s="1">
        <v>80</v>
      </c>
      <c r="J87" s="6"/>
      <c r="K87" s="6"/>
    </row>
    <row r="88" spans="1:11" ht="12.75">
      <c r="A88" s="229" t="s">
        <v>104</v>
      </c>
      <c r="B88" s="230"/>
      <c r="C88" s="230"/>
      <c r="D88" s="230"/>
      <c r="E88" s="230"/>
      <c r="F88" s="230"/>
      <c r="G88" s="230"/>
      <c r="H88" s="231"/>
      <c r="I88" s="1">
        <v>81</v>
      </c>
      <c r="J88" s="6"/>
      <c r="K88" s="6"/>
    </row>
    <row r="89" spans="1:11" ht="12.75">
      <c r="A89" s="229" t="s">
        <v>105</v>
      </c>
      <c r="B89" s="230"/>
      <c r="C89" s="230"/>
      <c r="D89" s="230"/>
      <c r="E89" s="230"/>
      <c r="F89" s="230"/>
      <c r="G89" s="230"/>
      <c r="H89" s="231"/>
      <c r="I89" s="1">
        <v>82</v>
      </c>
      <c r="J89" s="49"/>
      <c r="K89" s="6"/>
    </row>
    <row r="90" spans="1:12" ht="12.75">
      <c r="A90" s="232" t="s">
        <v>13</v>
      </c>
      <c r="B90" s="233"/>
      <c r="C90" s="233"/>
      <c r="D90" s="233"/>
      <c r="E90" s="233"/>
      <c r="F90" s="233"/>
      <c r="G90" s="233"/>
      <c r="H90" s="234"/>
      <c r="I90" s="1">
        <v>83</v>
      </c>
      <c r="J90" s="121">
        <f>SUM(J91:J99)</f>
        <v>101636005</v>
      </c>
      <c r="K90" s="121">
        <f>SUM(K91:K99)</f>
        <v>119794907</v>
      </c>
      <c r="L90" s="116"/>
    </row>
    <row r="91" spans="1:11" ht="12.75">
      <c r="A91" s="229" t="s">
        <v>106</v>
      </c>
      <c r="B91" s="230"/>
      <c r="C91" s="230"/>
      <c r="D91" s="230"/>
      <c r="E91" s="230"/>
      <c r="F91" s="230"/>
      <c r="G91" s="230"/>
      <c r="H91" s="231"/>
      <c r="I91" s="1">
        <v>84</v>
      </c>
      <c r="J91" s="6"/>
      <c r="K91" s="6"/>
    </row>
    <row r="92" spans="1:11" ht="12.75">
      <c r="A92" s="229" t="s">
        <v>203</v>
      </c>
      <c r="B92" s="230"/>
      <c r="C92" s="230"/>
      <c r="D92" s="230"/>
      <c r="E92" s="230"/>
      <c r="F92" s="230"/>
      <c r="G92" s="230"/>
      <c r="H92" s="231"/>
      <c r="I92" s="1">
        <v>85</v>
      </c>
      <c r="J92" s="6"/>
      <c r="K92" s="6"/>
    </row>
    <row r="93" spans="1:12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6">
        <v>60621074</v>
      </c>
      <c r="K93" s="6">
        <v>83047402</v>
      </c>
      <c r="L93" s="116"/>
    </row>
    <row r="94" spans="1:11" ht="12.75">
      <c r="A94" s="229" t="s">
        <v>204</v>
      </c>
      <c r="B94" s="230"/>
      <c r="C94" s="230"/>
      <c r="D94" s="230"/>
      <c r="E94" s="230"/>
      <c r="F94" s="230"/>
      <c r="G94" s="230"/>
      <c r="H94" s="231"/>
      <c r="I94" s="1">
        <v>87</v>
      </c>
      <c r="J94" s="6"/>
      <c r="K94" s="6"/>
    </row>
    <row r="95" spans="1:11" ht="12.75">
      <c r="A95" s="229" t="s">
        <v>205</v>
      </c>
      <c r="B95" s="230"/>
      <c r="C95" s="230"/>
      <c r="D95" s="230"/>
      <c r="E95" s="230"/>
      <c r="F95" s="230"/>
      <c r="G95" s="230"/>
      <c r="H95" s="231"/>
      <c r="I95" s="1">
        <v>88</v>
      </c>
      <c r="J95" s="6">
        <v>3728264</v>
      </c>
      <c r="K95" s="6">
        <v>33811</v>
      </c>
    </row>
    <row r="96" spans="1:11" ht="12.75">
      <c r="A96" s="229" t="s">
        <v>206</v>
      </c>
      <c r="B96" s="230"/>
      <c r="C96" s="230"/>
      <c r="D96" s="230"/>
      <c r="E96" s="230"/>
      <c r="F96" s="230"/>
      <c r="G96" s="230"/>
      <c r="H96" s="231"/>
      <c r="I96" s="1">
        <v>89</v>
      </c>
      <c r="J96" s="6"/>
      <c r="K96" s="6"/>
    </row>
    <row r="97" spans="1:11" ht="12.75">
      <c r="A97" s="229" t="s">
        <v>83</v>
      </c>
      <c r="B97" s="230"/>
      <c r="C97" s="230"/>
      <c r="D97" s="230"/>
      <c r="E97" s="230"/>
      <c r="F97" s="230"/>
      <c r="G97" s="230"/>
      <c r="H97" s="231"/>
      <c r="I97" s="1">
        <v>90</v>
      </c>
      <c r="J97" s="6"/>
      <c r="K97" s="6"/>
    </row>
    <row r="98" spans="1:11" ht="12.75">
      <c r="A98" s="229" t="s">
        <v>81</v>
      </c>
      <c r="B98" s="230"/>
      <c r="C98" s="230"/>
      <c r="D98" s="230"/>
      <c r="E98" s="230"/>
      <c r="F98" s="230"/>
      <c r="G98" s="230"/>
      <c r="H98" s="231"/>
      <c r="I98" s="1">
        <v>91</v>
      </c>
      <c r="J98" s="6">
        <v>193927</v>
      </c>
      <c r="K98" s="6"/>
    </row>
    <row r="99" spans="1:11" ht="12.75">
      <c r="A99" s="229" t="s">
        <v>82</v>
      </c>
      <c r="B99" s="230"/>
      <c r="C99" s="230"/>
      <c r="D99" s="230"/>
      <c r="E99" s="230"/>
      <c r="F99" s="230"/>
      <c r="G99" s="230"/>
      <c r="H99" s="231"/>
      <c r="I99" s="1">
        <v>92</v>
      </c>
      <c r="J99" s="6">
        <v>37092740</v>
      </c>
      <c r="K99" s="6">
        <v>36713694</v>
      </c>
    </row>
    <row r="100" spans="1:12" ht="12.75">
      <c r="A100" s="232" t="s">
        <v>14</v>
      </c>
      <c r="B100" s="233"/>
      <c r="C100" s="233"/>
      <c r="D100" s="233"/>
      <c r="E100" s="233"/>
      <c r="F100" s="233"/>
      <c r="G100" s="233"/>
      <c r="H100" s="234"/>
      <c r="I100" s="1">
        <v>93</v>
      </c>
      <c r="J100" s="121">
        <f>SUM(J101:J112)</f>
        <v>143288983</v>
      </c>
      <c r="K100" s="121">
        <f>SUM(K101:K112)</f>
        <v>105774887</v>
      </c>
      <c r="L100" s="116"/>
    </row>
    <row r="101" spans="1:12" ht="12.75">
      <c r="A101" s="229" t="s">
        <v>106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6"/>
      <c r="K101" s="6"/>
      <c r="L101" s="116"/>
    </row>
    <row r="102" spans="1:14" ht="12.75">
      <c r="A102" s="229" t="s">
        <v>203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6">
        <v>7238014</v>
      </c>
      <c r="K102" s="6">
        <v>26499497</v>
      </c>
      <c r="L102" s="116"/>
      <c r="M102" s="116"/>
      <c r="N102" s="116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6">
        <v>62336399</v>
      </c>
      <c r="K103" s="6">
        <v>16060825</v>
      </c>
    </row>
    <row r="104" spans="1:11" ht="12.75">
      <c r="A104" s="229" t="s">
        <v>204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6">
        <v>1179189</v>
      </c>
      <c r="K104" s="6">
        <v>801438</v>
      </c>
    </row>
    <row r="105" spans="1:11" ht="12.75">
      <c r="A105" s="229" t="s">
        <v>205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6">
        <v>51656689</v>
      </c>
      <c r="K105" s="6">
        <v>41770100</v>
      </c>
    </row>
    <row r="106" spans="1:11" ht="12.75">
      <c r="A106" s="229" t="s">
        <v>206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6"/>
      <c r="K106" s="6"/>
    </row>
    <row r="107" spans="1:11" ht="12.75">
      <c r="A107" s="229" t="s">
        <v>83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6"/>
      <c r="K107" s="6"/>
    </row>
    <row r="108" spans="1:11" ht="12.75">
      <c r="A108" s="229" t="s">
        <v>84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6">
        <v>5277223</v>
      </c>
      <c r="K108" s="6">
        <v>5924543</v>
      </c>
    </row>
    <row r="109" spans="1:11" ht="12.75">
      <c r="A109" s="229" t="s">
        <v>85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6">
        <v>11994321</v>
      </c>
      <c r="K109" s="6">
        <v>11102683</v>
      </c>
    </row>
    <row r="110" spans="1:11" ht="12.75">
      <c r="A110" s="229" t="s">
        <v>88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6"/>
      <c r="K110" s="6"/>
    </row>
    <row r="111" spans="1:11" ht="12.75">
      <c r="A111" s="229" t="s">
        <v>86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6"/>
      <c r="K111" s="6"/>
    </row>
    <row r="112" spans="1:11" ht="12.75">
      <c r="A112" s="229" t="s">
        <v>87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6">
        <v>3607148</v>
      </c>
      <c r="K112" s="6">
        <v>3615801</v>
      </c>
    </row>
    <row r="113" spans="1:11" s="120" customFormat="1" ht="12.75">
      <c r="A113" s="232" t="s">
        <v>1</v>
      </c>
      <c r="B113" s="233"/>
      <c r="C113" s="233"/>
      <c r="D113" s="233"/>
      <c r="E113" s="233"/>
      <c r="F113" s="233"/>
      <c r="G113" s="233"/>
      <c r="H113" s="234"/>
      <c r="I113" s="1">
        <v>106</v>
      </c>
      <c r="J113" s="119">
        <v>781060</v>
      </c>
      <c r="K113" s="119">
        <v>625940</v>
      </c>
    </row>
    <row r="114" spans="1:11" s="120" customFormat="1" ht="12.75">
      <c r="A114" s="232" t="s">
        <v>281</v>
      </c>
      <c r="B114" s="233"/>
      <c r="C114" s="233"/>
      <c r="D114" s="233"/>
      <c r="E114" s="233"/>
      <c r="F114" s="233"/>
      <c r="G114" s="233"/>
      <c r="H114" s="234"/>
      <c r="I114" s="1">
        <v>107</v>
      </c>
      <c r="J114" s="121">
        <v>432101674</v>
      </c>
      <c r="K114" s="121">
        <f>K69+K86+K90+K100+K113</f>
        <v>422089369</v>
      </c>
    </row>
    <row r="115" spans="1:11" s="120" customFormat="1" ht="12.75">
      <c r="A115" s="218" t="s">
        <v>46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123">
        <v>6210534</v>
      </c>
      <c r="K115" s="123">
        <v>9526454</v>
      </c>
    </row>
    <row r="116" spans="1:11" ht="12.75">
      <c r="A116" s="221" t="s">
        <v>268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225" t="s">
        <v>152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</row>
    <row r="118" spans="1:11" ht="12.75">
      <c r="A118" s="229" t="s">
        <v>3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6"/>
      <c r="K118" s="6"/>
    </row>
    <row r="119" spans="1:11" ht="12.75">
      <c r="A119" s="235" t="s">
        <v>4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7"/>
      <c r="K119" s="7"/>
    </row>
    <row r="120" spans="1:11" ht="12.75">
      <c r="A120" s="238" t="s">
        <v>269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  <row r="122" spans="10:11" ht="12.75">
      <c r="J122" s="116">
        <f>J114-J66</f>
        <v>0</v>
      </c>
      <c r="K122" s="116">
        <f>K114-K66</f>
        <v>0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L66 J70:K70 J72:K77 J79:K115 J7:K67">
      <formula1>0</formula1>
    </dataValidation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  <rowBreaks count="1" manualBreakCount="1">
    <brk id="67" max="255" man="1"/>
  </rowBreaks>
  <ignoredErrors>
    <ignoredError sqref="J100:K100 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4" width="14.140625" style="116" customWidth="1"/>
    <col min="15" max="16384" width="9.140625" style="48" customWidth="1"/>
  </cols>
  <sheetData>
    <row r="1" spans="1:13" ht="12.75" customHeight="1">
      <c r="A1" s="253" t="s">
        <v>126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.75" customHeight="1">
      <c r="A2" s="261" t="s">
        <v>283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75" t="s">
        <v>285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1.75">
      <c r="A4" s="276" t="s">
        <v>48</v>
      </c>
      <c r="B4" s="276"/>
      <c r="C4" s="276"/>
      <c r="D4" s="276"/>
      <c r="E4" s="276"/>
      <c r="F4" s="276"/>
      <c r="G4" s="276"/>
      <c r="H4" s="276"/>
      <c r="I4" s="53" t="s">
        <v>239</v>
      </c>
      <c r="J4" s="277" t="s">
        <v>275</v>
      </c>
      <c r="K4" s="277"/>
      <c r="L4" s="277" t="s">
        <v>276</v>
      </c>
      <c r="M4" s="277"/>
    </row>
    <row r="5" spans="1:14" ht="12.75">
      <c r="A5" s="276"/>
      <c r="B5" s="276"/>
      <c r="C5" s="276"/>
      <c r="D5" s="276"/>
      <c r="E5" s="276"/>
      <c r="F5" s="276"/>
      <c r="G5" s="276"/>
      <c r="H5" s="276"/>
      <c r="I5" s="53"/>
      <c r="J5" s="55" t="s">
        <v>272</v>
      </c>
      <c r="K5" s="55" t="s">
        <v>273</v>
      </c>
      <c r="L5" s="55" t="s">
        <v>272</v>
      </c>
      <c r="M5" s="55" t="s">
        <v>273</v>
      </c>
      <c r="N5" s="129"/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5" ht="12.75">
      <c r="A7" s="225" t="s">
        <v>18</v>
      </c>
      <c r="B7" s="226"/>
      <c r="C7" s="226"/>
      <c r="D7" s="226"/>
      <c r="E7" s="226"/>
      <c r="F7" s="226"/>
      <c r="G7" s="226"/>
      <c r="H7" s="243"/>
      <c r="I7" s="3">
        <v>111</v>
      </c>
      <c r="J7" s="125">
        <f>SUM(J8:J9)</f>
        <v>110765282</v>
      </c>
      <c r="K7" s="125">
        <f>SUM(K8:K9)</f>
        <v>35910467</v>
      </c>
      <c r="L7" s="125">
        <f>SUM(L8:L9)</f>
        <v>115615314</v>
      </c>
      <c r="M7" s="125">
        <f>SUM(M8:M9)</f>
        <v>34856908</v>
      </c>
      <c r="O7" s="116"/>
    </row>
    <row r="8" spans="1:15" ht="12.75">
      <c r="A8" s="232" t="s">
        <v>124</v>
      </c>
      <c r="B8" s="233"/>
      <c r="C8" s="233"/>
      <c r="D8" s="233"/>
      <c r="E8" s="233"/>
      <c r="F8" s="233"/>
      <c r="G8" s="233"/>
      <c r="H8" s="234"/>
      <c r="I8" s="1">
        <v>112</v>
      </c>
      <c r="J8" s="6">
        <v>108466250</v>
      </c>
      <c r="K8" s="6">
        <v>35177667</v>
      </c>
      <c r="L8" s="6">
        <v>112184442</v>
      </c>
      <c r="M8" s="128">
        <f>L8-78502111</f>
        <v>33682331</v>
      </c>
      <c r="O8" s="116"/>
    </row>
    <row r="9" spans="1:15" ht="12.75">
      <c r="A9" s="232" t="s">
        <v>92</v>
      </c>
      <c r="B9" s="233"/>
      <c r="C9" s="233"/>
      <c r="D9" s="233"/>
      <c r="E9" s="233"/>
      <c r="F9" s="233"/>
      <c r="G9" s="233"/>
      <c r="H9" s="234"/>
      <c r="I9" s="1">
        <v>113</v>
      </c>
      <c r="J9" s="6">
        <v>2299032</v>
      </c>
      <c r="K9" s="6">
        <v>732800</v>
      </c>
      <c r="L9" s="6">
        <v>3430872</v>
      </c>
      <c r="M9" s="6">
        <f>L9-2256295</f>
        <v>1174577</v>
      </c>
      <c r="O9" s="116"/>
    </row>
    <row r="10" spans="1:15" ht="12.75">
      <c r="A10" s="232" t="s">
        <v>7</v>
      </c>
      <c r="B10" s="233"/>
      <c r="C10" s="233"/>
      <c r="D10" s="233"/>
      <c r="E10" s="233"/>
      <c r="F10" s="233"/>
      <c r="G10" s="233"/>
      <c r="H10" s="234"/>
      <c r="I10" s="1">
        <v>114</v>
      </c>
      <c r="J10" s="121">
        <f>J11+J12+J16+J20+J21+J22+J25+J26</f>
        <v>125757081</v>
      </c>
      <c r="K10" s="121">
        <f>K11+K12+K16+K20+K21+K22+K25+K26</f>
        <v>42978941</v>
      </c>
      <c r="L10" s="121">
        <f>L11+L12+L16+L20+L21+L22+L25+L26</f>
        <v>128976890</v>
      </c>
      <c r="M10" s="121">
        <f>M11+M12+M16+M20+M21+M22+M25+M26</f>
        <v>42904375</v>
      </c>
      <c r="O10" s="116"/>
    </row>
    <row r="11" spans="1:15" ht="12.75">
      <c r="A11" s="232" t="s">
        <v>93</v>
      </c>
      <c r="B11" s="233"/>
      <c r="C11" s="233"/>
      <c r="D11" s="233"/>
      <c r="E11" s="233"/>
      <c r="F11" s="233"/>
      <c r="G11" s="233"/>
      <c r="H11" s="234"/>
      <c r="I11" s="1">
        <v>115</v>
      </c>
      <c r="J11" s="119">
        <v>-1305732</v>
      </c>
      <c r="K11" s="119">
        <v>2103054</v>
      </c>
      <c r="L11" s="119">
        <v>-2149137</v>
      </c>
      <c r="M11" s="119">
        <f>L11+2387401</f>
        <v>238264</v>
      </c>
      <c r="O11" s="116"/>
    </row>
    <row r="12" spans="1:15" ht="12.75">
      <c r="A12" s="232" t="s">
        <v>15</v>
      </c>
      <c r="B12" s="233"/>
      <c r="C12" s="233"/>
      <c r="D12" s="233"/>
      <c r="E12" s="233"/>
      <c r="F12" s="233"/>
      <c r="G12" s="233"/>
      <c r="H12" s="234"/>
      <c r="I12" s="1">
        <v>116</v>
      </c>
      <c r="J12" s="121">
        <f>SUM(J13:J15)</f>
        <v>52418206</v>
      </c>
      <c r="K12" s="121">
        <f>SUM(K13:K15)</f>
        <v>16446505</v>
      </c>
      <c r="L12" s="121">
        <f>SUM(L13:L15)</f>
        <v>60274148</v>
      </c>
      <c r="M12" s="121">
        <f>SUM(M13:M15)</f>
        <v>18744140</v>
      </c>
      <c r="O12" s="116"/>
    </row>
    <row r="13" spans="1:15" ht="12.75">
      <c r="A13" s="229" t="s">
        <v>120</v>
      </c>
      <c r="B13" s="230"/>
      <c r="C13" s="230"/>
      <c r="D13" s="230"/>
      <c r="E13" s="230"/>
      <c r="F13" s="230"/>
      <c r="G13" s="230"/>
      <c r="H13" s="231"/>
      <c r="I13" s="1">
        <v>117</v>
      </c>
      <c r="J13" s="6">
        <v>33178012</v>
      </c>
      <c r="K13" s="6">
        <v>9859146</v>
      </c>
      <c r="L13" s="6">
        <v>35792171</v>
      </c>
      <c r="M13" s="6">
        <f>L13-25283986</f>
        <v>10508185</v>
      </c>
      <c r="O13" s="116"/>
    </row>
    <row r="14" spans="1:15" ht="12.75">
      <c r="A14" s="229" t="s">
        <v>121</v>
      </c>
      <c r="B14" s="230"/>
      <c r="C14" s="230"/>
      <c r="D14" s="230"/>
      <c r="E14" s="230"/>
      <c r="F14" s="230"/>
      <c r="G14" s="230"/>
      <c r="H14" s="231"/>
      <c r="I14" s="1">
        <v>118</v>
      </c>
      <c r="J14" s="6">
        <v>10468920</v>
      </c>
      <c r="K14" s="6">
        <v>3135765</v>
      </c>
      <c r="L14" s="6">
        <v>13624770</v>
      </c>
      <c r="M14" s="6">
        <f>L14-9160070</f>
        <v>4464700</v>
      </c>
      <c r="O14" s="116"/>
    </row>
    <row r="15" spans="1:15" ht="12.75">
      <c r="A15" s="229" t="s">
        <v>50</v>
      </c>
      <c r="B15" s="230"/>
      <c r="C15" s="230"/>
      <c r="D15" s="230"/>
      <c r="E15" s="230"/>
      <c r="F15" s="230"/>
      <c r="G15" s="230"/>
      <c r="H15" s="231"/>
      <c r="I15" s="1">
        <v>119</v>
      </c>
      <c r="J15" s="6">
        <v>8771274</v>
      </c>
      <c r="K15" s="6">
        <v>3451594</v>
      </c>
      <c r="L15" s="6">
        <v>10857207</v>
      </c>
      <c r="M15" s="6">
        <f>L15-7085952</f>
        <v>3771255</v>
      </c>
      <c r="O15" s="116"/>
    </row>
    <row r="16" spans="1:15" ht="12.75">
      <c r="A16" s="232" t="s">
        <v>16</v>
      </c>
      <c r="B16" s="233"/>
      <c r="C16" s="233"/>
      <c r="D16" s="233"/>
      <c r="E16" s="233"/>
      <c r="F16" s="233"/>
      <c r="G16" s="233"/>
      <c r="H16" s="234"/>
      <c r="I16" s="1">
        <v>120</v>
      </c>
      <c r="J16" s="121">
        <f>SUM(J17:J19)</f>
        <v>55446039</v>
      </c>
      <c r="K16" s="121">
        <f>SUM(K17:K19)</f>
        <v>18318362</v>
      </c>
      <c r="L16" s="121">
        <f>SUM(L17:L19)</f>
        <v>51077670</v>
      </c>
      <c r="M16" s="121">
        <f>SUM(M17:M19)</f>
        <v>16323815</v>
      </c>
      <c r="O16" s="116"/>
    </row>
    <row r="17" spans="1:15" ht="12.75">
      <c r="A17" s="229" t="s">
        <v>51</v>
      </c>
      <c r="B17" s="230"/>
      <c r="C17" s="230"/>
      <c r="D17" s="230"/>
      <c r="E17" s="230"/>
      <c r="F17" s="230"/>
      <c r="G17" s="230"/>
      <c r="H17" s="231"/>
      <c r="I17" s="1">
        <v>121</v>
      </c>
      <c r="J17" s="6">
        <v>36637547</v>
      </c>
      <c r="K17" s="6">
        <v>12093300</v>
      </c>
      <c r="L17" s="6">
        <v>34661684</v>
      </c>
      <c r="M17" s="6">
        <f>L17-23583140</f>
        <v>11078544</v>
      </c>
      <c r="O17" s="116"/>
    </row>
    <row r="18" spans="1:15" ht="12.75">
      <c r="A18" s="229" t="s">
        <v>52</v>
      </c>
      <c r="B18" s="230"/>
      <c r="C18" s="230"/>
      <c r="D18" s="230"/>
      <c r="E18" s="230"/>
      <c r="F18" s="230"/>
      <c r="G18" s="230"/>
      <c r="H18" s="231"/>
      <c r="I18" s="1">
        <v>122</v>
      </c>
      <c r="J18" s="6">
        <v>10674249</v>
      </c>
      <c r="K18" s="6">
        <v>3539584</v>
      </c>
      <c r="L18" s="6">
        <v>10250070</v>
      </c>
      <c r="M18" s="6">
        <f>L18-6982999</f>
        <v>3267071</v>
      </c>
      <c r="O18" s="116"/>
    </row>
    <row r="19" spans="1:15" ht="12.75">
      <c r="A19" s="229" t="s">
        <v>53</v>
      </c>
      <c r="B19" s="230"/>
      <c r="C19" s="230"/>
      <c r="D19" s="230"/>
      <c r="E19" s="230"/>
      <c r="F19" s="230"/>
      <c r="G19" s="230"/>
      <c r="H19" s="231"/>
      <c r="I19" s="1">
        <v>123</v>
      </c>
      <c r="J19" s="6">
        <v>8134243</v>
      </c>
      <c r="K19" s="6">
        <v>2685478</v>
      </c>
      <c r="L19" s="6">
        <v>6165916</v>
      </c>
      <c r="M19" s="6">
        <f>L19-4187716</f>
        <v>1978200</v>
      </c>
      <c r="O19" s="116"/>
    </row>
    <row r="20" spans="1:15" ht="12.75">
      <c r="A20" s="232" t="s">
        <v>94</v>
      </c>
      <c r="B20" s="233"/>
      <c r="C20" s="233"/>
      <c r="D20" s="233"/>
      <c r="E20" s="233"/>
      <c r="F20" s="233"/>
      <c r="G20" s="233"/>
      <c r="H20" s="234"/>
      <c r="I20" s="1">
        <v>124</v>
      </c>
      <c r="J20" s="119">
        <v>6032287</v>
      </c>
      <c r="K20" s="119">
        <v>2001959</v>
      </c>
      <c r="L20" s="119">
        <v>5907718</v>
      </c>
      <c r="M20" s="119">
        <f>L20-3945502</f>
        <v>1962216</v>
      </c>
      <c r="O20" s="116"/>
    </row>
    <row r="21" spans="1:15" ht="12.75">
      <c r="A21" s="232" t="s">
        <v>95</v>
      </c>
      <c r="B21" s="233"/>
      <c r="C21" s="233"/>
      <c r="D21" s="233"/>
      <c r="E21" s="233"/>
      <c r="F21" s="233"/>
      <c r="G21" s="233"/>
      <c r="H21" s="234"/>
      <c r="I21" s="1">
        <v>125</v>
      </c>
      <c r="J21" s="119">
        <v>12217522</v>
      </c>
      <c r="K21" s="119">
        <v>3780249</v>
      </c>
      <c r="L21" s="119">
        <v>13479351</v>
      </c>
      <c r="M21" s="119">
        <f>L21-7943792</f>
        <v>5535559</v>
      </c>
      <c r="O21" s="116"/>
    </row>
    <row r="22" spans="1:15" ht="12.75">
      <c r="A22" s="232" t="s">
        <v>17</v>
      </c>
      <c r="B22" s="233"/>
      <c r="C22" s="233"/>
      <c r="D22" s="233"/>
      <c r="E22" s="233"/>
      <c r="F22" s="233"/>
      <c r="G22" s="233"/>
      <c r="H22" s="234"/>
      <c r="I22" s="1">
        <v>126</v>
      </c>
      <c r="J22" s="121">
        <v>0</v>
      </c>
      <c r="K22" s="121">
        <v>0</v>
      </c>
      <c r="L22" s="121">
        <f>SUM(L23:L24)</f>
        <v>8863</v>
      </c>
      <c r="M22" s="121">
        <f>SUM(M23:M24)</f>
        <v>0</v>
      </c>
      <c r="O22" s="116"/>
    </row>
    <row r="23" spans="1:15" ht="12.75">
      <c r="A23" s="229" t="s">
        <v>111</v>
      </c>
      <c r="B23" s="230"/>
      <c r="C23" s="230"/>
      <c r="D23" s="230"/>
      <c r="E23" s="230"/>
      <c r="F23" s="230"/>
      <c r="G23" s="230"/>
      <c r="H23" s="231"/>
      <c r="I23" s="1">
        <v>127</v>
      </c>
      <c r="J23" s="6"/>
      <c r="K23" s="6"/>
      <c r="L23" s="6"/>
      <c r="M23" s="6"/>
      <c r="O23" s="116"/>
    </row>
    <row r="24" spans="1:15" ht="12.75">
      <c r="A24" s="229" t="s">
        <v>112</v>
      </c>
      <c r="B24" s="230"/>
      <c r="C24" s="230"/>
      <c r="D24" s="230"/>
      <c r="E24" s="230"/>
      <c r="F24" s="230"/>
      <c r="G24" s="230"/>
      <c r="H24" s="231"/>
      <c r="I24" s="1">
        <v>128</v>
      </c>
      <c r="J24" s="6">
        <v>0</v>
      </c>
      <c r="K24" s="6">
        <v>0</v>
      </c>
      <c r="L24" s="6">
        <v>8863</v>
      </c>
      <c r="M24" s="6">
        <f>L24-8863</f>
        <v>0</v>
      </c>
      <c r="O24" s="116"/>
    </row>
    <row r="25" spans="1:15" ht="12.75">
      <c r="A25" s="232" t="s">
        <v>96</v>
      </c>
      <c r="B25" s="233"/>
      <c r="C25" s="233"/>
      <c r="D25" s="233"/>
      <c r="E25" s="233"/>
      <c r="F25" s="233"/>
      <c r="G25" s="233"/>
      <c r="H25" s="234"/>
      <c r="I25" s="1">
        <v>129</v>
      </c>
      <c r="J25" s="6"/>
      <c r="K25" s="6"/>
      <c r="L25" s="6"/>
      <c r="M25" s="6"/>
      <c r="O25" s="116"/>
    </row>
    <row r="26" spans="1:15" ht="12.75">
      <c r="A26" s="232" t="s">
        <v>39</v>
      </c>
      <c r="B26" s="233"/>
      <c r="C26" s="233"/>
      <c r="D26" s="233"/>
      <c r="E26" s="233"/>
      <c r="F26" s="233"/>
      <c r="G26" s="233"/>
      <c r="H26" s="234"/>
      <c r="I26" s="1">
        <v>130</v>
      </c>
      <c r="J26" s="119">
        <v>948759</v>
      </c>
      <c r="K26" s="119">
        <v>328812</v>
      </c>
      <c r="L26" s="119">
        <v>378277</v>
      </c>
      <c r="M26" s="119">
        <f>L26-277896</f>
        <v>100381</v>
      </c>
      <c r="O26" s="116"/>
    </row>
    <row r="27" spans="1:15" ht="12.75">
      <c r="A27" s="232" t="s">
        <v>176</v>
      </c>
      <c r="B27" s="233"/>
      <c r="C27" s="233"/>
      <c r="D27" s="233"/>
      <c r="E27" s="233"/>
      <c r="F27" s="233"/>
      <c r="G27" s="233"/>
      <c r="H27" s="234"/>
      <c r="I27" s="1">
        <v>131</v>
      </c>
      <c r="J27" s="121">
        <f>SUM(J28:J32)</f>
        <v>2438107</v>
      </c>
      <c r="K27" s="121">
        <f>SUM(K28:K32)</f>
        <v>56563</v>
      </c>
      <c r="L27" s="121">
        <f>SUM(L28:L32)</f>
        <v>3272684</v>
      </c>
      <c r="M27" s="121">
        <f>SUM(M28:M32)</f>
        <v>331305</v>
      </c>
      <c r="O27" s="116"/>
    </row>
    <row r="28" spans="1:15" ht="22.5" customHeight="1">
      <c r="A28" s="232" t="s">
        <v>278</v>
      </c>
      <c r="B28" s="233"/>
      <c r="C28" s="233"/>
      <c r="D28" s="233"/>
      <c r="E28" s="233"/>
      <c r="F28" s="233"/>
      <c r="G28" s="233"/>
      <c r="H28" s="234"/>
      <c r="I28" s="1">
        <v>132</v>
      </c>
      <c r="J28" s="6"/>
      <c r="K28" s="6"/>
      <c r="L28" s="6"/>
      <c r="M28" s="6"/>
      <c r="O28" s="116"/>
    </row>
    <row r="29" spans="1:15" ht="24.75" customHeight="1">
      <c r="A29" s="232" t="s">
        <v>279</v>
      </c>
      <c r="B29" s="233"/>
      <c r="C29" s="233"/>
      <c r="D29" s="233"/>
      <c r="E29" s="233"/>
      <c r="F29" s="233"/>
      <c r="G29" s="233"/>
      <c r="H29" s="234"/>
      <c r="I29" s="1">
        <v>133</v>
      </c>
      <c r="J29" s="6">
        <v>2438107</v>
      </c>
      <c r="K29" s="6">
        <v>56563</v>
      </c>
      <c r="L29" s="6">
        <v>3272684</v>
      </c>
      <c r="M29" s="6">
        <f>L29-2941379</f>
        <v>331305</v>
      </c>
      <c r="O29" s="116"/>
    </row>
    <row r="30" spans="1:15" ht="12.75">
      <c r="A30" s="232" t="s">
        <v>113</v>
      </c>
      <c r="B30" s="233"/>
      <c r="C30" s="233"/>
      <c r="D30" s="233"/>
      <c r="E30" s="233"/>
      <c r="F30" s="233"/>
      <c r="G30" s="233"/>
      <c r="H30" s="234"/>
      <c r="I30" s="1">
        <v>134</v>
      </c>
      <c r="J30" s="49"/>
      <c r="K30" s="6"/>
      <c r="L30" s="49"/>
      <c r="M30" s="6"/>
      <c r="O30" s="116"/>
    </row>
    <row r="31" spans="1:15" ht="12.75">
      <c r="A31" s="232" t="s">
        <v>186</v>
      </c>
      <c r="B31" s="233"/>
      <c r="C31" s="233"/>
      <c r="D31" s="233"/>
      <c r="E31" s="233"/>
      <c r="F31" s="233"/>
      <c r="G31" s="233"/>
      <c r="H31" s="234"/>
      <c r="I31" s="1">
        <v>135</v>
      </c>
      <c r="J31" s="6"/>
      <c r="K31" s="6"/>
      <c r="L31" s="6"/>
      <c r="M31" s="6"/>
      <c r="O31" s="116"/>
    </row>
    <row r="32" spans="1:15" ht="12.75">
      <c r="A32" s="232" t="s">
        <v>114</v>
      </c>
      <c r="B32" s="233"/>
      <c r="C32" s="233"/>
      <c r="D32" s="233"/>
      <c r="E32" s="233"/>
      <c r="F32" s="233"/>
      <c r="G32" s="233"/>
      <c r="H32" s="234"/>
      <c r="I32" s="1">
        <v>136</v>
      </c>
      <c r="J32" s="6"/>
      <c r="K32" s="6"/>
      <c r="L32" s="6"/>
      <c r="M32" s="6"/>
      <c r="O32" s="116"/>
    </row>
    <row r="33" spans="1:15" ht="12.75">
      <c r="A33" s="232" t="s">
        <v>177</v>
      </c>
      <c r="B33" s="233"/>
      <c r="C33" s="233"/>
      <c r="D33" s="233"/>
      <c r="E33" s="233"/>
      <c r="F33" s="233"/>
      <c r="G33" s="233"/>
      <c r="H33" s="234"/>
      <c r="I33" s="1">
        <v>137</v>
      </c>
      <c r="J33" s="121">
        <f>SUM(J34:J37)</f>
        <v>6065036</v>
      </c>
      <c r="K33" s="121">
        <f>SUM(K34:K37)</f>
        <v>1852430</v>
      </c>
      <c r="L33" s="121">
        <f>SUM(L34:L37)</f>
        <v>5289747</v>
      </c>
      <c r="M33" s="121">
        <f>SUM(M34:M37)</f>
        <v>1868636</v>
      </c>
      <c r="O33" s="116"/>
    </row>
    <row r="34" spans="1:15" ht="18" customHeight="1">
      <c r="A34" s="232" t="s">
        <v>55</v>
      </c>
      <c r="B34" s="233"/>
      <c r="C34" s="233"/>
      <c r="D34" s="233"/>
      <c r="E34" s="233"/>
      <c r="F34" s="233"/>
      <c r="G34" s="233"/>
      <c r="H34" s="234"/>
      <c r="I34" s="1">
        <v>138</v>
      </c>
      <c r="J34" s="6"/>
      <c r="K34" s="6"/>
      <c r="L34" s="6"/>
      <c r="M34" s="6"/>
      <c r="O34" s="116"/>
    </row>
    <row r="35" spans="1:15" ht="24" customHeight="1">
      <c r="A35" s="232" t="s">
        <v>54</v>
      </c>
      <c r="B35" s="233"/>
      <c r="C35" s="233"/>
      <c r="D35" s="233"/>
      <c r="E35" s="233"/>
      <c r="F35" s="233"/>
      <c r="G35" s="233"/>
      <c r="H35" s="234"/>
      <c r="I35" s="1">
        <v>139</v>
      </c>
      <c r="J35" s="6">
        <v>5927870</v>
      </c>
      <c r="K35" s="6">
        <v>1829794</v>
      </c>
      <c r="L35" s="6">
        <v>5212023</v>
      </c>
      <c r="M35" s="6">
        <f>L35-3363481</f>
        <v>1848542</v>
      </c>
      <c r="O35" s="116"/>
    </row>
    <row r="36" spans="1:15" ht="12.75">
      <c r="A36" s="232" t="s">
        <v>187</v>
      </c>
      <c r="B36" s="233"/>
      <c r="C36" s="233"/>
      <c r="D36" s="233"/>
      <c r="E36" s="233"/>
      <c r="F36" s="233"/>
      <c r="G36" s="233"/>
      <c r="H36" s="234"/>
      <c r="I36" s="1">
        <v>140</v>
      </c>
      <c r="J36" s="6"/>
      <c r="K36" s="6"/>
      <c r="L36" s="6"/>
      <c r="M36" s="6"/>
      <c r="O36" s="116"/>
    </row>
    <row r="37" spans="1:15" ht="12.75">
      <c r="A37" s="232" t="s">
        <v>56</v>
      </c>
      <c r="B37" s="233"/>
      <c r="C37" s="233"/>
      <c r="D37" s="233"/>
      <c r="E37" s="233"/>
      <c r="F37" s="233"/>
      <c r="G37" s="233"/>
      <c r="H37" s="234"/>
      <c r="I37" s="1">
        <v>141</v>
      </c>
      <c r="J37" s="6">
        <v>137166</v>
      </c>
      <c r="K37" s="6">
        <v>22636</v>
      </c>
      <c r="L37" s="6">
        <v>77724</v>
      </c>
      <c r="M37" s="6">
        <f>L37-57630</f>
        <v>20094</v>
      </c>
      <c r="O37" s="116"/>
    </row>
    <row r="38" spans="1:15" ht="12.75">
      <c r="A38" s="232" t="s">
        <v>161</v>
      </c>
      <c r="B38" s="233"/>
      <c r="C38" s="233"/>
      <c r="D38" s="233"/>
      <c r="E38" s="233"/>
      <c r="F38" s="233"/>
      <c r="G38" s="233"/>
      <c r="H38" s="234"/>
      <c r="I38" s="1">
        <v>142</v>
      </c>
      <c r="J38" s="6"/>
      <c r="K38" s="6"/>
      <c r="L38" s="6"/>
      <c r="M38" s="6"/>
      <c r="O38" s="116"/>
    </row>
    <row r="39" spans="1:15" ht="12.75">
      <c r="A39" s="232" t="s">
        <v>162</v>
      </c>
      <c r="B39" s="233"/>
      <c r="C39" s="233"/>
      <c r="D39" s="233"/>
      <c r="E39" s="233"/>
      <c r="F39" s="233"/>
      <c r="G39" s="233"/>
      <c r="H39" s="234"/>
      <c r="I39" s="1">
        <v>143</v>
      </c>
      <c r="J39" s="6"/>
      <c r="K39" s="6"/>
      <c r="L39" s="6"/>
      <c r="M39" s="6"/>
      <c r="O39" s="116"/>
    </row>
    <row r="40" spans="1:15" ht="12.75">
      <c r="A40" s="232" t="s">
        <v>188</v>
      </c>
      <c r="B40" s="233"/>
      <c r="C40" s="233"/>
      <c r="D40" s="233"/>
      <c r="E40" s="233"/>
      <c r="F40" s="233"/>
      <c r="G40" s="233"/>
      <c r="H40" s="234"/>
      <c r="I40" s="1">
        <v>144</v>
      </c>
      <c r="J40" s="6"/>
      <c r="K40" s="6"/>
      <c r="L40" s="6"/>
      <c r="M40" s="6"/>
      <c r="O40" s="116"/>
    </row>
    <row r="41" spans="1:15" ht="12.75">
      <c r="A41" s="232" t="s">
        <v>189</v>
      </c>
      <c r="B41" s="233"/>
      <c r="C41" s="233"/>
      <c r="D41" s="233"/>
      <c r="E41" s="233"/>
      <c r="F41" s="233"/>
      <c r="G41" s="233"/>
      <c r="H41" s="234"/>
      <c r="I41" s="1">
        <v>145</v>
      </c>
      <c r="J41" s="6"/>
      <c r="K41" s="6"/>
      <c r="L41" s="6"/>
      <c r="M41" s="6"/>
      <c r="O41" s="116"/>
    </row>
    <row r="42" spans="1:15" ht="12.75">
      <c r="A42" s="232" t="s">
        <v>178</v>
      </c>
      <c r="B42" s="233"/>
      <c r="C42" s="233"/>
      <c r="D42" s="233"/>
      <c r="E42" s="233"/>
      <c r="F42" s="233"/>
      <c r="G42" s="233"/>
      <c r="H42" s="234"/>
      <c r="I42" s="1">
        <v>146</v>
      </c>
      <c r="J42" s="121">
        <f>J7+J27+J38+J40</f>
        <v>113203389</v>
      </c>
      <c r="K42" s="121">
        <f>K7+K27+K38+K40</f>
        <v>35967030</v>
      </c>
      <c r="L42" s="121">
        <f>L7+L27+L38+L40</f>
        <v>118887998</v>
      </c>
      <c r="M42" s="121">
        <f>M7+M27+M38+M40</f>
        <v>35188213</v>
      </c>
      <c r="O42" s="116"/>
    </row>
    <row r="43" spans="1:15" ht="12.75">
      <c r="A43" s="232" t="s">
        <v>179</v>
      </c>
      <c r="B43" s="233"/>
      <c r="C43" s="233"/>
      <c r="D43" s="233"/>
      <c r="E43" s="233"/>
      <c r="F43" s="233"/>
      <c r="G43" s="233"/>
      <c r="H43" s="234"/>
      <c r="I43" s="1">
        <v>147</v>
      </c>
      <c r="J43" s="121">
        <f>J10+J33+J39+J41</f>
        <v>131822117</v>
      </c>
      <c r="K43" s="121">
        <f>K10+K33+K39+K41</f>
        <v>44831371</v>
      </c>
      <c r="L43" s="121">
        <f>L10+L33+L39+L41</f>
        <v>134266637</v>
      </c>
      <c r="M43" s="121">
        <f>M10+M33+M39+M41</f>
        <v>44773011</v>
      </c>
      <c r="O43" s="116"/>
    </row>
    <row r="44" spans="1:15" ht="12.75">
      <c r="A44" s="232" t="s">
        <v>198</v>
      </c>
      <c r="B44" s="233"/>
      <c r="C44" s="233"/>
      <c r="D44" s="233"/>
      <c r="E44" s="233"/>
      <c r="F44" s="233"/>
      <c r="G44" s="233"/>
      <c r="H44" s="234"/>
      <c r="I44" s="1">
        <v>148</v>
      </c>
      <c r="J44" s="121">
        <f>J42-J43</f>
        <v>-18618728</v>
      </c>
      <c r="K44" s="121">
        <f>K42-K43</f>
        <v>-8864341</v>
      </c>
      <c r="L44" s="121">
        <f>L42-L43</f>
        <v>-15378639</v>
      </c>
      <c r="M44" s="121">
        <f>M42-M43</f>
        <v>-9584798</v>
      </c>
      <c r="O44" s="116"/>
    </row>
    <row r="45" spans="1:15" ht="12.75">
      <c r="A45" s="240" t="s">
        <v>181</v>
      </c>
      <c r="B45" s="241"/>
      <c r="C45" s="241"/>
      <c r="D45" s="241"/>
      <c r="E45" s="241"/>
      <c r="F45" s="241"/>
      <c r="G45" s="241"/>
      <c r="H45" s="242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  <c r="O45" s="116"/>
    </row>
    <row r="46" spans="1:15" ht="12.75">
      <c r="A46" s="240" t="s">
        <v>182</v>
      </c>
      <c r="B46" s="241"/>
      <c r="C46" s="241"/>
      <c r="D46" s="241"/>
      <c r="E46" s="241"/>
      <c r="F46" s="241"/>
      <c r="G46" s="241"/>
      <c r="H46" s="242"/>
      <c r="I46" s="1">
        <v>150</v>
      </c>
      <c r="J46" s="49">
        <f>IF(J43&gt;J42,J43-J42,0)</f>
        <v>18618728</v>
      </c>
      <c r="K46" s="49">
        <f>IF(K43&gt;K42,K43-K42,0)</f>
        <v>8864341</v>
      </c>
      <c r="L46" s="49">
        <f>IF(L43&gt;L42,L43-L42,0)</f>
        <v>15378639</v>
      </c>
      <c r="M46" s="49">
        <f>IF(M43&gt;M42,M43-M42,0)</f>
        <v>9584798</v>
      </c>
      <c r="O46" s="116"/>
    </row>
    <row r="47" spans="1:15" ht="12.75">
      <c r="A47" s="232" t="s">
        <v>180</v>
      </c>
      <c r="B47" s="233"/>
      <c r="C47" s="233"/>
      <c r="D47" s="233"/>
      <c r="E47" s="233"/>
      <c r="F47" s="233"/>
      <c r="G47" s="233"/>
      <c r="H47" s="234"/>
      <c r="I47" s="1">
        <v>151</v>
      </c>
      <c r="J47" s="119">
        <v>0</v>
      </c>
      <c r="K47" s="119">
        <v>0</v>
      </c>
      <c r="L47" s="119">
        <v>0</v>
      </c>
      <c r="M47" s="119">
        <v>0</v>
      </c>
      <c r="O47" s="116"/>
    </row>
    <row r="48" spans="1:15" ht="12.75">
      <c r="A48" s="232" t="s">
        <v>199</v>
      </c>
      <c r="B48" s="233"/>
      <c r="C48" s="233"/>
      <c r="D48" s="233"/>
      <c r="E48" s="233"/>
      <c r="F48" s="233"/>
      <c r="G48" s="233"/>
      <c r="H48" s="234"/>
      <c r="I48" s="1">
        <v>152</v>
      </c>
      <c r="J48" s="121">
        <f>J44-J47</f>
        <v>-18618728</v>
      </c>
      <c r="K48" s="121">
        <f>K44-K47</f>
        <v>-8864341</v>
      </c>
      <c r="L48" s="121">
        <f>L44-L47</f>
        <v>-15378639</v>
      </c>
      <c r="M48" s="121">
        <f>M44-M47</f>
        <v>-9584798</v>
      </c>
      <c r="O48" s="116"/>
    </row>
    <row r="49" spans="1:15" ht="12.75">
      <c r="A49" s="240" t="s">
        <v>158</v>
      </c>
      <c r="B49" s="241"/>
      <c r="C49" s="241"/>
      <c r="D49" s="241"/>
      <c r="E49" s="241"/>
      <c r="F49" s="241"/>
      <c r="G49" s="241"/>
      <c r="H49" s="242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  <c r="O49" s="116"/>
    </row>
    <row r="50" spans="1:15" ht="12.75">
      <c r="A50" s="272" t="s">
        <v>183</v>
      </c>
      <c r="B50" s="273"/>
      <c r="C50" s="273"/>
      <c r="D50" s="273"/>
      <c r="E50" s="273"/>
      <c r="F50" s="273"/>
      <c r="G50" s="273"/>
      <c r="H50" s="274"/>
      <c r="I50" s="2">
        <v>154</v>
      </c>
      <c r="J50" s="56">
        <f>IF(J48&lt;0,-J48,0)</f>
        <v>18618728</v>
      </c>
      <c r="K50" s="56">
        <f>IF(K48&lt;0,-K48,0)</f>
        <v>8864341</v>
      </c>
      <c r="L50" s="56">
        <f>IF(L48&lt;0,-L48,0)</f>
        <v>15378639</v>
      </c>
      <c r="M50" s="56">
        <f>IF(M48&lt;0,-M48,0)</f>
        <v>9584798</v>
      </c>
      <c r="O50" s="116"/>
    </row>
    <row r="51" spans="1:13" ht="12.75" customHeight="1">
      <c r="A51" s="221" t="s">
        <v>270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225" t="s">
        <v>153</v>
      </c>
      <c r="B52" s="226"/>
      <c r="C52" s="226"/>
      <c r="D52" s="226"/>
      <c r="E52" s="226"/>
      <c r="F52" s="226"/>
      <c r="G52" s="226"/>
      <c r="H52" s="226"/>
      <c r="I52" s="50"/>
      <c r="J52" s="50"/>
      <c r="K52" s="50"/>
      <c r="L52" s="50"/>
      <c r="M52" s="57"/>
    </row>
    <row r="53" spans="1:13" ht="12.75">
      <c r="A53" s="269" t="s">
        <v>196</v>
      </c>
      <c r="B53" s="270"/>
      <c r="C53" s="270"/>
      <c r="D53" s="270"/>
      <c r="E53" s="270"/>
      <c r="F53" s="270"/>
      <c r="G53" s="270"/>
      <c r="H53" s="271"/>
      <c r="I53" s="1">
        <v>155</v>
      </c>
      <c r="J53" s="6"/>
      <c r="K53" s="6"/>
      <c r="L53" s="6"/>
      <c r="M53" s="6"/>
    </row>
    <row r="54" spans="1:13" ht="12.75">
      <c r="A54" s="269" t="s">
        <v>197</v>
      </c>
      <c r="B54" s="270"/>
      <c r="C54" s="270"/>
      <c r="D54" s="270"/>
      <c r="E54" s="270"/>
      <c r="F54" s="270"/>
      <c r="G54" s="270"/>
      <c r="H54" s="271"/>
      <c r="I54" s="1">
        <v>156</v>
      </c>
      <c r="J54" s="7"/>
      <c r="K54" s="7"/>
      <c r="L54" s="7"/>
      <c r="M54" s="7"/>
    </row>
    <row r="55" spans="1:13" ht="12.75" customHeight="1">
      <c r="A55" s="221" t="s">
        <v>155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225" t="s">
        <v>167</v>
      </c>
      <c r="B56" s="226"/>
      <c r="C56" s="226"/>
      <c r="D56" s="226"/>
      <c r="E56" s="226"/>
      <c r="F56" s="226"/>
      <c r="G56" s="226"/>
      <c r="H56" s="243"/>
      <c r="I56" s="8">
        <v>157</v>
      </c>
      <c r="J56" s="124">
        <v>-18618728</v>
      </c>
      <c r="K56" s="124">
        <v>-8864341</v>
      </c>
      <c r="L56" s="124">
        <f>L48</f>
        <v>-15378639</v>
      </c>
      <c r="M56" s="124">
        <f>M48</f>
        <v>-9584798</v>
      </c>
    </row>
    <row r="57" spans="1:13" ht="12.75">
      <c r="A57" s="232" t="s">
        <v>184</v>
      </c>
      <c r="B57" s="233"/>
      <c r="C57" s="233"/>
      <c r="D57" s="233"/>
      <c r="E57" s="233"/>
      <c r="F57" s="233"/>
      <c r="G57" s="233"/>
      <c r="H57" s="234"/>
      <c r="I57" s="1">
        <v>158</v>
      </c>
      <c r="J57" s="121">
        <v>2105813</v>
      </c>
      <c r="K57" s="121">
        <v>637969</v>
      </c>
      <c r="L57" s="121">
        <f>SUM(L58:L64)</f>
        <v>2105813</v>
      </c>
      <c r="M57" s="121">
        <f>SUM(M58:M64)</f>
        <v>701938</v>
      </c>
    </row>
    <row r="58" spans="1:13" ht="12.75">
      <c r="A58" s="232" t="s">
        <v>190</v>
      </c>
      <c r="B58" s="233"/>
      <c r="C58" s="233"/>
      <c r="D58" s="233"/>
      <c r="E58" s="233"/>
      <c r="F58" s="233"/>
      <c r="G58" s="233"/>
      <c r="H58" s="234"/>
      <c r="I58" s="1">
        <v>159</v>
      </c>
      <c r="J58" s="6"/>
      <c r="K58" s="6"/>
      <c r="L58" s="6"/>
      <c r="M58" s="6"/>
    </row>
    <row r="59" spans="1:13" ht="23.25" customHeight="1">
      <c r="A59" s="232" t="s">
        <v>191</v>
      </c>
      <c r="B59" s="233"/>
      <c r="C59" s="233"/>
      <c r="D59" s="233"/>
      <c r="E59" s="233"/>
      <c r="F59" s="233"/>
      <c r="G59" s="233"/>
      <c r="H59" s="234"/>
      <c r="I59" s="1">
        <v>160</v>
      </c>
      <c r="J59" s="6">
        <v>2105813</v>
      </c>
      <c r="K59" s="6">
        <v>701938</v>
      </c>
      <c r="L59" s="130">
        <v>2105813</v>
      </c>
      <c r="M59" s="131">
        <f>L59-1403875</f>
        <v>701938</v>
      </c>
    </row>
    <row r="60" spans="1:13" ht="21.75" customHeight="1">
      <c r="A60" s="232" t="s">
        <v>37</v>
      </c>
      <c r="B60" s="233"/>
      <c r="C60" s="233"/>
      <c r="D60" s="233"/>
      <c r="E60" s="233"/>
      <c r="F60" s="233"/>
      <c r="G60" s="233"/>
      <c r="H60" s="234"/>
      <c r="I60" s="1">
        <v>161</v>
      </c>
      <c r="J60" s="6"/>
      <c r="K60" s="6"/>
      <c r="L60" s="130"/>
      <c r="M60" s="6"/>
    </row>
    <row r="61" spans="1:13" ht="12.75">
      <c r="A61" s="232" t="s">
        <v>192</v>
      </c>
      <c r="B61" s="233"/>
      <c r="C61" s="233"/>
      <c r="D61" s="233"/>
      <c r="E61" s="233"/>
      <c r="F61" s="233"/>
      <c r="G61" s="233"/>
      <c r="H61" s="234"/>
      <c r="I61" s="1">
        <v>162</v>
      </c>
      <c r="J61" s="6">
        <v>0</v>
      </c>
      <c r="K61" s="6">
        <v>-63969</v>
      </c>
      <c r="L61" s="130">
        <v>0</v>
      </c>
      <c r="M61" s="132">
        <v>0</v>
      </c>
    </row>
    <row r="62" spans="1:13" ht="12.75">
      <c r="A62" s="232" t="s">
        <v>193</v>
      </c>
      <c r="B62" s="233"/>
      <c r="C62" s="233"/>
      <c r="D62" s="233"/>
      <c r="E62" s="233"/>
      <c r="F62" s="233"/>
      <c r="G62" s="233"/>
      <c r="H62" s="234"/>
      <c r="I62" s="1">
        <v>163</v>
      </c>
      <c r="J62" s="6"/>
      <c r="K62" s="6"/>
      <c r="L62" s="6"/>
      <c r="M62" s="6"/>
    </row>
    <row r="63" spans="1:13" ht="12.75">
      <c r="A63" s="232" t="s">
        <v>194</v>
      </c>
      <c r="B63" s="233"/>
      <c r="C63" s="233"/>
      <c r="D63" s="233"/>
      <c r="E63" s="233"/>
      <c r="F63" s="233"/>
      <c r="G63" s="233"/>
      <c r="H63" s="234"/>
      <c r="I63" s="1">
        <v>164</v>
      </c>
      <c r="J63" s="6"/>
      <c r="K63" s="6"/>
      <c r="L63" s="6"/>
      <c r="M63" s="6"/>
    </row>
    <row r="64" spans="1:13" ht="12.75">
      <c r="A64" s="232" t="s">
        <v>195</v>
      </c>
      <c r="B64" s="233"/>
      <c r="C64" s="233"/>
      <c r="D64" s="233"/>
      <c r="E64" s="233"/>
      <c r="F64" s="233"/>
      <c r="G64" s="233"/>
      <c r="H64" s="234"/>
      <c r="I64" s="1">
        <v>165</v>
      </c>
      <c r="J64" s="6"/>
      <c r="K64" s="6"/>
      <c r="L64" s="6"/>
      <c r="M64" s="6"/>
    </row>
    <row r="65" spans="1:13" ht="12.75">
      <c r="A65" s="232" t="s">
        <v>185</v>
      </c>
      <c r="B65" s="233"/>
      <c r="C65" s="233"/>
      <c r="D65" s="233"/>
      <c r="E65" s="233"/>
      <c r="F65" s="233"/>
      <c r="G65" s="233"/>
      <c r="H65" s="234"/>
      <c r="I65" s="1">
        <v>166</v>
      </c>
      <c r="J65" s="6"/>
      <c r="K65" s="6"/>
      <c r="L65" s="6"/>
      <c r="M65" s="6"/>
    </row>
    <row r="66" spans="1:13" ht="24" customHeight="1">
      <c r="A66" s="232" t="s">
        <v>159</v>
      </c>
      <c r="B66" s="233"/>
      <c r="C66" s="233"/>
      <c r="D66" s="233"/>
      <c r="E66" s="233"/>
      <c r="F66" s="233"/>
      <c r="G66" s="233"/>
      <c r="H66" s="234"/>
      <c r="I66" s="1">
        <v>167</v>
      </c>
      <c r="J66" s="49">
        <v>2105813</v>
      </c>
      <c r="K66" s="49">
        <v>637969</v>
      </c>
      <c r="L66" s="49">
        <f>L57-L65</f>
        <v>2105813</v>
      </c>
      <c r="M66" s="49">
        <f>M57-M65</f>
        <v>701938</v>
      </c>
    </row>
    <row r="67" spans="1:13" ht="12.75">
      <c r="A67" s="232" t="s">
        <v>160</v>
      </c>
      <c r="B67" s="233"/>
      <c r="C67" s="233"/>
      <c r="D67" s="233"/>
      <c r="E67" s="233"/>
      <c r="F67" s="233"/>
      <c r="G67" s="233"/>
      <c r="H67" s="234"/>
      <c r="I67" s="1">
        <v>168</v>
      </c>
      <c r="J67" s="126">
        <v>-16512915</v>
      </c>
      <c r="K67" s="126">
        <v>-8226372</v>
      </c>
      <c r="L67" s="126">
        <f>L56+L66</f>
        <v>-13272826</v>
      </c>
      <c r="M67" s="126">
        <f>M56+M66</f>
        <v>-8882860</v>
      </c>
    </row>
    <row r="68" spans="1:13" ht="12.75" customHeight="1">
      <c r="A68" s="265" t="s">
        <v>271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>
      <c r="A69" s="267" t="s">
        <v>154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ht="12.75">
      <c r="A70" s="269" t="s">
        <v>196</v>
      </c>
      <c r="B70" s="270"/>
      <c r="C70" s="270"/>
      <c r="D70" s="270"/>
      <c r="E70" s="270"/>
      <c r="F70" s="270"/>
      <c r="G70" s="270"/>
      <c r="H70" s="271"/>
      <c r="I70" s="1">
        <v>169</v>
      </c>
      <c r="J70" s="6"/>
      <c r="K70" s="6"/>
      <c r="L70" s="6"/>
      <c r="M70" s="6"/>
    </row>
    <row r="71" spans="1:13" ht="12.75">
      <c r="A71" s="262" t="s">
        <v>197</v>
      </c>
      <c r="B71" s="263"/>
      <c r="C71" s="263"/>
      <c r="D71" s="263"/>
      <c r="E71" s="263"/>
      <c r="F71" s="263"/>
      <c r="G71" s="263"/>
      <c r="H71" s="264"/>
      <c r="I71" s="4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L56:M57 K57 J56:K56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35433070866141736" right="0.35433070866141736" top="0.984251968503937" bottom="0.5905511811023623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  <ignoredErrors>
    <ignoredError sqref="J16:K16 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6" width="9.140625" style="48" customWidth="1"/>
    <col min="7" max="7" width="7.28125" style="48" customWidth="1"/>
    <col min="8" max="8" width="3.8515625" style="48" customWidth="1"/>
    <col min="9" max="9" width="6.28125" style="48" customWidth="1"/>
    <col min="10" max="11" width="11.28125" style="48" customWidth="1"/>
    <col min="12" max="16384" width="9.140625" style="48" customWidth="1"/>
  </cols>
  <sheetData>
    <row r="1" spans="1:11" ht="12.75" customHeight="1">
      <c r="A1" s="281" t="s">
        <v>133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283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284" t="s">
        <v>285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1.75">
      <c r="A4" s="283" t="s">
        <v>48</v>
      </c>
      <c r="B4" s="283"/>
      <c r="C4" s="283"/>
      <c r="D4" s="283"/>
      <c r="E4" s="283"/>
      <c r="F4" s="283"/>
      <c r="G4" s="283"/>
      <c r="H4" s="283"/>
      <c r="I4" s="60" t="s">
        <v>239</v>
      </c>
      <c r="J4" s="61" t="s">
        <v>275</v>
      </c>
      <c r="K4" s="61" t="s">
        <v>276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62">
        <v>2</v>
      </c>
      <c r="J5" s="63" t="s">
        <v>242</v>
      </c>
      <c r="K5" s="63" t="s">
        <v>243</v>
      </c>
    </row>
    <row r="6" spans="1:11" ht="12.75">
      <c r="A6" s="221" t="s">
        <v>127</v>
      </c>
      <c r="B6" s="222"/>
      <c r="C6" s="222"/>
      <c r="D6" s="222"/>
      <c r="E6" s="222"/>
      <c r="F6" s="222"/>
      <c r="G6" s="222"/>
      <c r="H6" s="222"/>
      <c r="I6" s="278"/>
      <c r="J6" s="278"/>
      <c r="K6" s="279"/>
    </row>
    <row r="7" spans="1:11" ht="12.75">
      <c r="A7" s="229" t="s">
        <v>32</v>
      </c>
      <c r="B7" s="230"/>
      <c r="C7" s="230"/>
      <c r="D7" s="230"/>
      <c r="E7" s="230"/>
      <c r="F7" s="230"/>
      <c r="G7" s="230"/>
      <c r="H7" s="230"/>
      <c r="I7" s="1">
        <v>1</v>
      </c>
      <c r="J7" s="5">
        <v>-18618728</v>
      </c>
      <c r="K7" s="6">
        <v>-15378639</v>
      </c>
    </row>
    <row r="8" spans="1:11" ht="12.75">
      <c r="A8" s="229" t="s">
        <v>33</v>
      </c>
      <c r="B8" s="230"/>
      <c r="C8" s="230"/>
      <c r="D8" s="230"/>
      <c r="E8" s="230"/>
      <c r="F8" s="230"/>
      <c r="G8" s="230"/>
      <c r="H8" s="230"/>
      <c r="I8" s="1">
        <v>2</v>
      </c>
      <c r="J8" s="5">
        <v>6032287</v>
      </c>
      <c r="K8" s="6">
        <v>5907718</v>
      </c>
    </row>
    <row r="9" spans="1:11" ht="12.75">
      <c r="A9" s="229" t="s">
        <v>34</v>
      </c>
      <c r="B9" s="230"/>
      <c r="C9" s="230"/>
      <c r="D9" s="230"/>
      <c r="E9" s="230"/>
      <c r="F9" s="230"/>
      <c r="G9" s="230"/>
      <c r="H9" s="230"/>
      <c r="I9" s="1">
        <v>3</v>
      </c>
      <c r="J9" s="5">
        <v>5251211</v>
      </c>
      <c r="K9" s="6"/>
    </row>
    <row r="10" spans="1:11" ht="12.75">
      <c r="A10" s="229" t="s">
        <v>35</v>
      </c>
      <c r="B10" s="230"/>
      <c r="C10" s="230"/>
      <c r="D10" s="230"/>
      <c r="E10" s="230"/>
      <c r="F10" s="230"/>
      <c r="G10" s="230"/>
      <c r="H10" s="230"/>
      <c r="I10" s="1">
        <v>4</v>
      </c>
      <c r="J10" s="5">
        <v>2080951</v>
      </c>
      <c r="K10" s="6">
        <v>4142308</v>
      </c>
    </row>
    <row r="11" spans="1:11" ht="12.75">
      <c r="A11" s="229" t="s">
        <v>36</v>
      </c>
      <c r="B11" s="230"/>
      <c r="C11" s="230"/>
      <c r="D11" s="230"/>
      <c r="E11" s="230"/>
      <c r="F11" s="230"/>
      <c r="G11" s="230"/>
      <c r="H11" s="230"/>
      <c r="I11" s="1">
        <v>5</v>
      </c>
      <c r="J11" s="5">
        <v>1754507</v>
      </c>
      <c r="K11" s="6"/>
    </row>
    <row r="12" spans="1:11" ht="12.75">
      <c r="A12" s="229" t="s">
        <v>40</v>
      </c>
      <c r="B12" s="230"/>
      <c r="C12" s="230"/>
      <c r="D12" s="230"/>
      <c r="E12" s="230"/>
      <c r="F12" s="230"/>
      <c r="G12" s="230"/>
      <c r="H12" s="230"/>
      <c r="I12" s="1">
        <v>6</v>
      </c>
      <c r="J12" s="5">
        <v>77997</v>
      </c>
      <c r="K12" s="6"/>
    </row>
    <row r="13" spans="1:11" ht="12.75">
      <c r="A13" s="232" t="s">
        <v>128</v>
      </c>
      <c r="B13" s="233"/>
      <c r="C13" s="233"/>
      <c r="D13" s="233"/>
      <c r="E13" s="233"/>
      <c r="F13" s="233"/>
      <c r="G13" s="233"/>
      <c r="H13" s="233"/>
      <c r="I13" s="1">
        <v>7</v>
      </c>
      <c r="J13" s="127">
        <f>SUM(J7:J12)</f>
        <v>-3421775</v>
      </c>
      <c r="K13" s="121">
        <f>SUM(K7:K12)</f>
        <v>-5328613</v>
      </c>
    </row>
    <row r="14" spans="1:11" ht="12.75">
      <c r="A14" s="229" t="s">
        <v>41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6">
        <v>10655125</v>
      </c>
    </row>
    <row r="15" spans="1:11" ht="12.75">
      <c r="A15" s="229" t="s">
        <v>42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6"/>
    </row>
    <row r="16" spans="1:11" ht="12.75">
      <c r="A16" s="229" t="s">
        <v>43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6">
        <v>4097596</v>
      </c>
    </row>
    <row r="17" spans="1:11" ht="12.75">
      <c r="A17" s="229" t="s">
        <v>44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6">
        <v>4227558</v>
      </c>
    </row>
    <row r="18" spans="1:11" ht="12.75">
      <c r="A18" s="232" t="s">
        <v>129</v>
      </c>
      <c r="B18" s="233"/>
      <c r="C18" s="233"/>
      <c r="D18" s="233"/>
      <c r="E18" s="233"/>
      <c r="F18" s="233"/>
      <c r="G18" s="233"/>
      <c r="H18" s="233"/>
      <c r="I18" s="1">
        <v>12</v>
      </c>
      <c r="J18" s="127">
        <f>SUM(J14:J17)</f>
        <v>0</v>
      </c>
      <c r="K18" s="121">
        <f>SUM(K14:K17)</f>
        <v>18980279</v>
      </c>
    </row>
    <row r="19" spans="1:11" ht="26.25" customHeight="1">
      <c r="A19" s="232" t="s">
        <v>28</v>
      </c>
      <c r="B19" s="233"/>
      <c r="C19" s="233"/>
      <c r="D19" s="233"/>
      <c r="E19" s="233"/>
      <c r="F19" s="233"/>
      <c r="G19" s="233"/>
      <c r="H19" s="233"/>
      <c r="I19" s="1">
        <v>13</v>
      </c>
      <c r="J19" s="127">
        <f>IF(J13&gt;J18,J13-J18,0)</f>
        <v>0</v>
      </c>
      <c r="K19" s="121">
        <f>IF(K13&gt;K18,K13-K18,0)</f>
        <v>0</v>
      </c>
    </row>
    <row r="20" spans="1:11" ht="24" customHeight="1">
      <c r="A20" s="232" t="s">
        <v>29</v>
      </c>
      <c r="B20" s="233"/>
      <c r="C20" s="233"/>
      <c r="D20" s="233"/>
      <c r="E20" s="233"/>
      <c r="F20" s="233"/>
      <c r="G20" s="233"/>
      <c r="H20" s="233"/>
      <c r="I20" s="1">
        <v>14</v>
      </c>
      <c r="J20" s="127">
        <f>IF(J18&gt;J13,J18-J13,0)</f>
        <v>3421775</v>
      </c>
      <c r="K20" s="121">
        <f>IF(K18&gt;K13,K18-K13,0)</f>
        <v>24308892</v>
      </c>
    </row>
    <row r="21" spans="1:11" ht="12.75">
      <c r="A21" s="221" t="s">
        <v>130</v>
      </c>
      <c r="B21" s="222"/>
      <c r="C21" s="222"/>
      <c r="D21" s="222"/>
      <c r="E21" s="222"/>
      <c r="F21" s="222"/>
      <c r="G21" s="222"/>
      <c r="H21" s="222"/>
      <c r="I21" s="278"/>
      <c r="J21" s="278"/>
      <c r="K21" s="279"/>
    </row>
    <row r="22" spans="1:11" ht="12.75">
      <c r="A22" s="229" t="s">
        <v>144</v>
      </c>
      <c r="B22" s="230"/>
      <c r="C22" s="230"/>
      <c r="D22" s="230"/>
      <c r="E22" s="230"/>
      <c r="F22" s="230"/>
      <c r="G22" s="230"/>
      <c r="H22" s="230"/>
      <c r="I22" s="1">
        <v>15</v>
      </c>
      <c r="J22" s="5"/>
      <c r="K22" s="6"/>
    </row>
    <row r="23" spans="1:11" ht="12.75">
      <c r="A23" s="229" t="s">
        <v>145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6"/>
    </row>
    <row r="24" spans="1:11" ht="12.75">
      <c r="A24" s="229" t="s">
        <v>146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6"/>
    </row>
    <row r="25" spans="1:11" ht="12.75">
      <c r="A25" s="229" t="s">
        <v>147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6"/>
    </row>
    <row r="26" spans="1:11" ht="12.75">
      <c r="A26" s="229" t="s">
        <v>148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>
        <v>445495</v>
      </c>
      <c r="K26" s="6"/>
    </row>
    <row r="27" spans="1:11" ht="12.75">
      <c r="A27" s="232" t="s">
        <v>134</v>
      </c>
      <c r="B27" s="233"/>
      <c r="C27" s="233"/>
      <c r="D27" s="233"/>
      <c r="E27" s="233"/>
      <c r="F27" s="233"/>
      <c r="G27" s="233"/>
      <c r="H27" s="233"/>
      <c r="I27" s="1">
        <v>20</v>
      </c>
      <c r="J27" s="127">
        <f>SUM(J22:J26)</f>
        <v>445495</v>
      </c>
      <c r="K27" s="121">
        <f>SUM(K22:K26)</f>
        <v>0</v>
      </c>
    </row>
    <row r="28" spans="1:11" ht="12.75">
      <c r="A28" s="229" t="s">
        <v>99</v>
      </c>
      <c r="B28" s="230"/>
      <c r="C28" s="230"/>
      <c r="D28" s="230"/>
      <c r="E28" s="230"/>
      <c r="F28" s="230"/>
      <c r="G28" s="230"/>
      <c r="H28" s="230"/>
      <c r="I28" s="1">
        <v>21</v>
      </c>
      <c r="J28" s="5">
        <v>1589455</v>
      </c>
      <c r="K28" s="6">
        <v>994757</v>
      </c>
    </row>
    <row r="29" spans="1:11" ht="12.75">
      <c r="A29" s="229" t="s">
        <v>100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6"/>
    </row>
    <row r="30" spans="1:11" ht="12.75">
      <c r="A30" s="229" t="s">
        <v>9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6"/>
    </row>
    <row r="31" spans="1:11" ht="12.75">
      <c r="A31" s="232" t="s">
        <v>2</v>
      </c>
      <c r="B31" s="233"/>
      <c r="C31" s="233"/>
      <c r="D31" s="233"/>
      <c r="E31" s="233"/>
      <c r="F31" s="233"/>
      <c r="G31" s="233"/>
      <c r="H31" s="233"/>
      <c r="I31" s="1">
        <v>24</v>
      </c>
      <c r="J31" s="127">
        <f>SUM(J28:J30)</f>
        <v>1589455</v>
      </c>
      <c r="K31" s="121">
        <f>SUM(K28:K30)</f>
        <v>994757</v>
      </c>
    </row>
    <row r="32" spans="1:11" ht="21.75" customHeight="1">
      <c r="A32" s="232" t="s">
        <v>30</v>
      </c>
      <c r="B32" s="233"/>
      <c r="C32" s="233"/>
      <c r="D32" s="233"/>
      <c r="E32" s="233"/>
      <c r="F32" s="233"/>
      <c r="G32" s="233"/>
      <c r="H32" s="233"/>
      <c r="I32" s="1">
        <v>25</v>
      </c>
      <c r="J32" s="127">
        <f>IF(J27&gt;J31,J27-J31,0)</f>
        <v>0</v>
      </c>
      <c r="K32" s="121">
        <f>IF(K27&gt;K31,K27-K31,0)</f>
        <v>0</v>
      </c>
    </row>
    <row r="33" spans="1:11" ht="24" customHeight="1">
      <c r="A33" s="232" t="s">
        <v>31</v>
      </c>
      <c r="B33" s="233"/>
      <c r="C33" s="233"/>
      <c r="D33" s="233"/>
      <c r="E33" s="233"/>
      <c r="F33" s="233"/>
      <c r="G33" s="233"/>
      <c r="H33" s="233"/>
      <c r="I33" s="1">
        <v>26</v>
      </c>
      <c r="J33" s="127">
        <f>IF(J31&gt;J27,J31-J27,0)</f>
        <v>1143960</v>
      </c>
      <c r="K33" s="121">
        <f>IF(K31&gt;K27,K31-K27,0)</f>
        <v>994757</v>
      </c>
    </row>
    <row r="34" spans="1:11" ht="12.75">
      <c r="A34" s="221" t="s">
        <v>131</v>
      </c>
      <c r="B34" s="222"/>
      <c r="C34" s="222"/>
      <c r="D34" s="222"/>
      <c r="E34" s="222"/>
      <c r="F34" s="222"/>
      <c r="G34" s="222"/>
      <c r="H34" s="222"/>
      <c r="I34" s="278"/>
      <c r="J34" s="278"/>
      <c r="K34" s="279"/>
    </row>
    <row r="35" spans="1:11" ht="12.75">
      <c r="A35" s="229" t="s">
        <v>140</v>
      </c>
      <c r="B35" s="230"/>
      <c r="C35" s="230"/>
      <c r="D35" s="230"/>
      <c r="E35" s="230"/>
      <c r="F35" s="230"/>
      <c r="G35" s="230"/>
      <c r="H35" s="230"/>
      <c r="I35" s="1">
        <v>27</v>
      </c>
      <c r="J35" s="5"/>
      <c r="K35" s="6">
        <v>24876648</v>
      </c>
    </row>
    <row r="36" spans="1:11" ht="12.75">
      <c r="A36" s="229" t="s">
        <v>21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>
        <v>3052524</v>
      </c>
      <c r="K36" s="6">
        <v>19261483</v>
      </c>
    </row>
    <row r="37" spans="1:11" ht="12.75">
      <c r="A37" s="229" t="s">
        <v>22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>
        <v>361967</v>
      </c>
      <c r="K37" s="6">
        <v>7639871</v>
      </c>
    </row>
    <row r="38" spans="1:11" ht="12.75">
      <c r="A38" s="232" t="s">
        <v>57</v>
      </c>
      <c r="B38" s="233"/>
      <c r="C38" s="233"/>
      <c r="D38" s="233"/>
      <c r="E38" s="233"/>
      <c r="F38" s="233"/>
      <c r="G38" s="233"/>
      <c r="H38" s="233"/>
      <c r="I38" s="1">
        <v>30</v>
      </c>
      <c r="J38" s="127">
        <f>SUM(J35:J37)</f>
        <v>3414491</v>
      </c>
      <c r="K38" s="121">
        <f>SUM(K35:K37)</f>
        <v>51778002</v>
      </c>
    </row>
    <row r="39" spans="1:11" ht="12.75">
      <c r="A39" s="229" t="s">
        <v>23</v>
      </c>
      <c r="B39" s="230"/>
      <c r="C39" s="230"/>
      <c r="D39" s="230"/>
      <c r="E39" s="230"/>
      <c r="F39" s="230"/>
      <c r="G39" s="230"/>
      <c r="H39" s="230"/>
      <c r="I39" s="1">
        <v>31</v>
      </c>
      <c r="J39" s="5"/>
      <c r="K39" s="6">
        <v>23849246</v>
      </c>
    </row>
    <row r="40" spans="1:11" ht="12.75">
      <c r="A40" s="229" t="s">
        <v>24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6"/>
    </row>
    <row r="41" spans="1:11" ht="12.75">
      <c r="A41" s="229" t="s">
        <v>25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6"/>
    </row>
    <row r="42" spans="1:11" ht="12.75">
      <c r="A42" s="229" t="s">
        <v>26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6"/>
    </row>
    <row r="43" spans="1:11" ht="12.75">
      <c r="A43" s="229" t="s">
        <v>27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6"/>
    </row>
    <row r="44" spans="1:11" ht="12.75">
      <c r="A44" s="232" t="s">
        <v>58</v>
      </c>
      <c r="B44" s="233"/>
      <c r="C44" s="233"/>
      <c r="D44" s="233"/>
      <c r="E44" s="233"/>
      <c r="F44" s="233"/>
      <c r="G44" s="233"/>
      <c r="H44" s="233"/>
      <c r="I44" s="1">
        <v>36</v>
      </c>
      <c r="J44" s="127">
        <f>SUM(J39:J43)</f>
        <v>0</v>
      </c>
      <c r="K44" s="121">
        <f>SUM(K39:K43)</f>
        <v>23849246</v>
      </c>
    </row>
    <row r="45" spans="1:11" ht="23.25" customHeight="1">
      <c r="A45" s="232" t="s">
        <v>10</v>
      </c>
      <c r="B45" s="233"/>
      <c r="C45" s="233"/>
      <c r="D45" s="233"/>
      <c r="E45" s="233"/>
      <c r="F45" s="233"/>
      <c r="G45" s="233"/>
      <c r="H45" s="233"/>
      <c r="I45" s="1">
        <v>37</v>
      </c>
      <c r="J45" s="127">
        <f>IF(J38&gt;J44,J38-J44,0)</f>
        <v>3414491</v>
      </c>
      <c r="K45" s="121">
        <f>IF(K38&gt;K44,K38-K44,0)</f>
        <v>27928756</v>
      </c>
    </row>
    <row r="46" spans="1:11" ht="21" customHeight="1">
      <c r="A46" s="232" t="s">
        <v>11</v>
      </c>
      <c r="B46" s="233"/>
      <c r="C46" s="233"/>
      <c r="D46" s="233"/>
      <c r="E46" s="233"/>
      <c r="F46" s="233"/>
      <c r="G46" s="233"/>
      <c r="H46" s="233"/>
      <c r="I46" s="1">
        <v>38</v>
      </c>
      <c r="J46" s="127">
        <f>IF(J44&gt;J38,J44-J38,0)</f>
        <v>0</v>
      </c>
      <c r="K46" s="121">
        <f>IF(K44&gt;K38,K44-K38,0)</f>
        <v>0</v>
      </c>
    </row>
    <row r="47" spans="1:11" ht="12.75">
      <c r="A47" s="229" t="s">
        <v>59</v>
      </c>
      <c r="B47" s="230"/>
      <c r="C47" s="230"/>
      <c r="D47" s="230"/>
      <c r="E47" s="230"/>
      <c r="F47" s="230"/>
      <c r="G47" s="230"/>
      <c r="H47" s="230"/>
      <c r="I47" s="1">
        <v>39</v>
      </c>
      <c r="J47" s="59">
        <f>IF(J19-J20+J32-J33+J45-J46&gt;0,J19-J20+J32-J33+J45-J46,0)</f>
        <v>0</v>
      </c>
      <c r="K47" s="49">
        <f>IF(K19-K20+K32-K33+K45-K46&gt;0,K19-K20+K32-K33+K45-K46,0)</f>
        <v>2625107</v>
      </c>
    </row>
    <row r="48" spans="1:11" ht="12.75">
      <c r="A48" s="229" t="s">
        <v>60</v>
      </c>
      <c r="B48" s="230"/>
      <c r="C48" s="230"/>
      <c r="D48" s="230"/>
      <c r="E48" s="230"/>
      <c r="F48" s="230"/>
      <c r="G48" s="230"/>
      <c r="H48" s="230"/>
      <c r="I48" s="1">
        <v>40</v>
      </c>
      <c r="J48" s="59">
        <f>IF(J20-J19+J33-J32+J46-J45&gt;0,J20-J19+J33-J32+J46-J45,0)</f>
        <v>1151244</v>
      </c>
      <c r="K48" s="49">
        <f>IF(K20-K19+K33-K32+K46-K45&gt;0,K20-K19+K33-K32+K46-K45,0)</f>
        <v>0</v>
      </c>
    </row>
    <row r="49" spans="1:11" ht="12.75">
      <c r="A49" s="229" t="s">
        <v>132</v>
      </c>
      <c r="B49" s="230"/>
      <c r="C49" s="230"/>
      <c r="D49" s="230"/>
      <c r="E49" s="230"/>
      <c r="F49" s="230"/>
      <c r="G49" s="230"/>
      <c r="H49" s="230"/>
      <c r="I49" s="1">
        <v>41</v>
      </c>
      <c r="J49" s="5">
        <v>1740190</v>
      </c>
      <c r="K49" s="6">
        <v>729116</v>
      </c>
    </row>
    <row r="50" spans="1:11" ht="12.75">
      <c r="A50" s="229" t="s">
        <v>141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>
        <f>J47</f>
        <v>0</v>
      </c>
      <c r="K50" s="6">
        <f>K47</f>
        <v>2625107</v>
      </c>
    </row>
    <row r="51" spans="1:11" ht="12.75">
      <c r="A51" s="229" t="s">
        <v>142</v>
      </c>
      <c r="B51" s="230"/>
      <c r="C51" s="230"/>
      <c r="D51" s="230"/>
      <c r="E51" s="230"/>
      <c r="F51" s="230"/>
      <c r="G51" s="230"/>
      <c r="H51" s="230"/>
      <c r="I51" s="1">
        <v>43</v>
      </c>
      <c r="J51" s="5">
        <f>J48</f>
        <v>1151244</v>
      </c>
      <c r="K51" s="6">
        <f>K48</f>
        <v>0</v>
      </c>
    </row>
    <row r="52" spans="1:11" ht="12.75">
      <c r="A52" s="235" t="s">
        <v>143</v>
      </c>
      <c r="B52" s="236"/>
      <c r="C52" s="236"/>
      <c r="D52" s="236"/>
      <c r="E52" s="236"/>
      <c r="F52" s="236"/>
      <c r="G52" s="236"/>
      <c r="H52" s="236"/>
      <c r="I52" s="4">
        <v>44</v>
      </c>
      <c r="J52" s="56">
        <f>J49-J48</f>
        <v>588946</v>
      </c>
      <c r="K52" s="56">
        <f>K49+K50</f>
        <v>3354223</v>
      </c>
    </row>
  </sheetData>
  <sheetProtection/>
  <mergeCells count="52">
    <mergeCell ref="A1:K1"/>
    <mergeCell ref="A2:K2"/>
    <mergeCell ref="A4:H4"/>
    <mergeCell ref="A9:H9"/>
    <mergeCell ref="A10:H10"/>
    <mergeCell ref="A3:K3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39:K43 J7:K12 J28:K30 J14:K1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44:K48 J27:K27 J18:K20 J38:K38">
      <formula1>0</formula1>
    </dataValidation>
  </dataValidations>
  <printOptions/>
  <pageMargins left="0.35433070866141736" right="0.35433070866141736" top="0.984251968503937" bottom="0.5905511811023623" header="0.5118110236220472" footer="0.5118110236220472"/>
  <pageSetup fitToHeight="1" fitToWidth="1" horizontalDpi="600" verticalDpi="600" orientation="portrait" paperSize="9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P20" sqref="P20"/>
    </sheetView>
  </sheetViews>
  <sheetFormatPr defaultColWidth="9.140625" defaultRowHeight="12.75"/>
  <cols>
    <col min="1" max="1" width="7.57421875" style="66" customWidth="1"/>
    <col min="2" max="2" width="7.8515625" style="66" customWidth="1"/>
    <col min="3" max="3" width="8.140625" style="66" customWidth="1"/>
    <col min="4" max="4" width="7.7109375" style="66" customWidth="1"/>
    <col min="5" max="5" width="10.8515625" style="66" customWidth="1"/>
    <col min="6" max="6" width="7.00390625" style="66" customWidth="1"/>
    <col min="7" max="7" width="6.57421875" style="66" customWidth="1"/>
    <col min="8" max="8" width="3.7109375" style="66" customWidth="1"/>
    <col min="9" max="9" width="7.140625" style="66" customWidth="1"/>
    <col min="10" max="10" width="10.421875" style="66" customWidth="1"/>
    <col min="11" max="11" width="10.00390625" style="66" customWidth="1"/>
    <col min="12" max="16384" width="9.140625" style="66" customWidth="1"/>
  </cols>
  <sheetData>
    <row r="1" spans="1:12" ht="12.75">
      <c r="A1" s="302" t="s">
        <v>240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65"/>
    </row>
    <row r="2" spans="1:12" ht="15">
      <c r="A2" s="38"/>
      <c r="B2" s="64"/>
      <c r="C2" s="287" t="s">
        <v>241</v>
      </c>
      <c r="D2" s="287"/>
      <c r="E2" s="67">
        <v>43101</v>
      </c>
      <c r="F2" s="39" t="s">
        <v>210</v>
      </c>
      <c r="G2" s="288">
        <v>43373</v>
      </c>
      <c r="H2" s="289"/>
      <c r="I2" s="64"/>
      <c r="J2" s="64"/>
      <c r="K2" s="64"/>
      <c r="L2" s="68"/>
    </row>
    <row r="3" spans="1:12" ht="12.75" customHeight="1">
      <c r="A3" s="285" t="s">
        <v>285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68"/>
    </row>
    <row r="4" spans="1:11" ht="21.75">
      <c r="A4" s="290" t="s">
        <v>48</v>
      </c>
      <c r="B4" s="290"/>
      <c r="C4" s="290"/>
      <c r="D4" s="290"/>
      <c r="E4" s="290"/>
      <c r="F4" s="290"/>
      <c r="G4" s="290"/>
      <c r="H4" s="290"/>
      <c r="I4" s="70" t="s">
        <v>264</v>
      </c>
      <c r="J4" s="71" t="s">
        <v>122</v>
      </c>
      <c r="K4" s="71" t="s">
        <v>123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73">
        <v>2</v>
      </c>
      <c r="J5" s="72" t="s">
        <v>242</v>
      </c>
      <c r="K5" s="72" t="s">
        <v>243</v>
      </c>
    </row>
    <row r="6" spans="1:11" ht="12.75">
      <c r="A6" s="292" t="s">
        <v>244</v>
      </c>
      <c r="B6" s="293"/>
      <c r="C6" s="293"/>
      <c r="D6" s="293"/>
      <c r="E6" s="293"/>
      <c r="F6" s="293"/>
      <c r="G6" s="293"/>
      <c r="H6" s="293"/>
      <c r="I6" s="40">
        <v>1</v>
      </c>
      <c r="J6" s="41">
        <v>22208070</v>
      </c>
      <c r="K6" s="41">
        <v>41066860</v>
      </c>
    </row>
    <row r="7" spans="1:11" ht="12.75">
      <c r="A7" s="292" t="s">
        <v>245</v>
      </c>
      <c r="B7" s="293"/>
      <c r="C7" s="293"/>
      <c r="D7" s="293"/>
      <c r="E7" s="293"/>
      <c r="F7" s="293"/>
      <c r="G7" s="293"/>
      <c r="H7" s="293"/>
      <c r="I7" s="40">
        <v>2</v>
      </c>
      <c r="J7" s="42">
        <v>22162309</v>
      </c>
      <c r="K7" s="42">
        <v>1555445</v>
      </c>
    </row>
    <row r="8" spans="1:11" ht="12.75">
      <c r="A8" s="292" t="s">
        <v>246</v>
      </c>
      <c r="B8" s="293"/>
      <c r="C8" s="293"/>
      <c r="D8" s="293"/>
      <c r="E8" s="293"/>
      <c r="F8" s="293"/>
      <c r="G8" s="293"/>
      <c r="H8" s="293"/>
      <c r="I8" s="40">
        <v>3</v>
      </c>
      <c r="J8" s="42"/>
      <c r="K8" s="42"/>
    </row>
    <row r="9" spans="1:11" ht="12.75">
      <c r="A9" s="292" t="s">
        <v>247</v>
      </c>
      <c r="B9" s="293"/>
      <c r="C9" s="293"/>
      <c r="D9" s="293"/>
      <c r="E9" s="293"/>
      <c r="F9" s="293"/>
      <c r="G9" s="293"/>
      <c r="H9" s="293"/>
      <c r="I9" s="40">
        <v>4</v>
      </c>
      <c r="J9" s="42">
        <v>2022654</v>
      </c>
      <c r="K9" s="42">
        <v>1398696</v>
      </c>
    </row>
    <row r="10" spans="1:11" ht="12.75">
      <c r="A10" s="292" t="s">
        <v>248</v>
      </c>
      <c r="B10" s="293"/>
      <c r="C10" s="293"/>
      <c r="D10" s="293"/>
      <c r="E10" s="293"/>
      <c r="F10" s="293"/>
      <c r="G10" s="293"/>
      <c r="H10" s="293"/>
      <c r="I10" s="40">
        <v>5</v>
      </c>
      <c r="J10" s="42">
        <v>-28975446</v>
      </c>
      <c r="K10" s="42">
        <v>-15378639</v>
      </c>
    </row>
    <row r="11" spans="1:11" ht="12.75">
      <c r="A11" s="292" t="s">
        <v>249</v>
      </c>
      <c r="B11" s="293"/>
      <c r="C11" s="293"/>
      <c r="D11" s="293"/>
      <c r="E11" s="293"/>
      <c r="F11" s="293"/>
      <c r="G11" s="293"/>
      <c r="H11" s="293"/>
      <c r="I11" s="40">
        <v>6</v>
      </c>
      <c r="J11" s="42">
        <v>168978039</v>
      </c>
      <c r="K11" s="42">
        <v>167251273</v>
      </c>
    </row>
    <row r="12" spans="1:11" ht="12.75">
      <c r="A12" s="292" t="s">
        <v>250</v>
      </c>
      <c r="B12" s="293"/>
      <c r="C12" s="293"/>
      <c r="D12" s="293"/>
      <c r="E12" s="293"/>
      <c r="F12" s="293"/>
      <c r="G12" s="293"/>
      <c r="H12" s="293"/>
      <c r="I12" s="40">
        <v>7</v>
      </c>
      <c r="J12" s="42"/>
      <c r="K12" s="42"/>
    </row>
    <row r="13" spans="1:11" ht="12.75">
      <c r="A13" s="292" t="s">
        <v>251</v>
      </c>
      <c r="B13" s="293"/>
      <c r="C13" s="293"/>
      <c r="D13" s="293"/>
      <c r="E13" s="293"/>
      <c r="F13" s="293"/>
      <c r="G13" s="293"/>
      <c r="H13" s="293"/>
      <c r="I13" s="40">
        <v>8</v>
      </c>
      <c r="J13" s="42"/>
      <c r="K13" s="42"/>
    </row>
    <row r="14" spans="1:11" ht="12.75">
      <c r="A14" s="292" t="s">
        <v>252</v>
      </c>
      <c r="B14" s="293"/>
      <c r="C14" s="293"/>
      <c r="D14" s="293"/>
      <c r="E14" s="293"/>
      <c r="F14" s="293"/>
      <c r="G14" s="293"/>
      <c r="H14" s="293"/>
      <c r="I14" s="40">
        <v>9</v>
      </c>
      <c r="J14" s="42"/>
      <c r="K14" s="42"/>
    </row>
    <row r="15" spans="1:11" ht="12.75">
      <c r="A15" s="294" t="s">
        <v>253</v>
      </c>
      <c r="B15" s="295"/>
      <c r="C15" s="295"/>
      <c r="D15" s="295"/>
      <c r="E15" s="295"/>
      <c r="F15" s="295"/>
      <c r="G15" s="295"/>
      <c r="H15" s="295"/>
      <c r="I15" s="40">
        <v>10</v>
      </c>
      <c r="J15" s="121">
        <f>SUM(J6:J14)</f>
        <v>186395626</v>
      </c>
      <c r="K15" s="121">
        <f>SUM(K6:K14)</f>
        <v>195893635</v>
      </c>
    </row>
    <row r="16" spans="1:11" ht="12.75">
      <c r="A16" s="292" t="s">
        <v>254</v>
      </c>
      <c r="B16" s="293"/>
      <c r="C16" s="293"/>
      <c r="D16" s="293"/>
      <c r="E16" s="293"/>
      <c r="F16" s="293"/>
      <c r="G16" s="293"/>
      <c r="H16" s="293"/>
      <c r="I16" s="40">
        <v>11</v>
      </c>
      <c r="J16" s="42"/>
      <c r="K16" s="42"/>
    </row>
    <row r="17" spans="1:11" ht="12.75">
      <c r="A17" s="292" t="s">
        <v>255</v>
      </c>
      <c r="B17" s="293"/>
      <c r="C17" s="293"/>
      <c r="D17" s="293"/>
      <c r="E17" s="293"/>
      <c r="F17" s="293"/>
      <c r="G17" s="293"/>
      <c r="H17" s="293"/>
      <c r="I17" s="40">
        <v>12</v>
      </c>
      <c r="J17" s="42"/>
      <c r="K17" s="42"/>
    </row>
    <row r="18" spans="1:11" ht="12.75">
      <c r="A18" s="292" t="s">
        <v>256</v>
      </c>
      <c r="B18" s="293"/>
      <c r="C18" s="293"/>
      <c r="D18" s="293"/>
      <c r="E18" s="293"/>
      <c r="F18" s="293"/>
      <c r="G18" s="293"/>
      <c r="H18" s="293"/>
      <c r="I18" s="40">
        <v>13</v>
      </c>
      <c r="J18" s="42"/>
      <c r="K18" s="42"/>
    </row>
    <row r="19" spans="1:11" ht="12.75">
      <c r="A19" s="292" t="s">
        <v>257</v>
      </c>
      <c r="B19" s="293"/>
      <c r="C19" s="293"/>
      <c r="D19" s="293"/>
      <c r="E19" s="293"/>
      <c r="F19" s="293"/>
      <c r="G19" s="293"/>
      <c r="H19" s="293"/>
      <c r="I19" s="40">
        <v>14</v>
      </c>
      <c r="J19" s="42"/>
      <c r="K19" s="42"/>
    </row>
    <row r="20" spans="1:11" ht="12.75">
      <c r="A20" s="292" t="s">
        <v>258</v>
      </c>
      <c r="B20" s="293"/>
      <c r="C20" s="293"/>
      <c r="D20" s="293"/>
      <c r="E20" s="293"/>
      <c r="F20" s="293"/>
      <c r="G20" s="293"/>
      <c r="H20" s="293"/>
      <c r="I20" s="40">
        <v>15</v>
      </c>
      <c r="J20" s="42"/>
      <c r="K20" s="42"/>
    </row>
    <row r="21" spans="1:11" ht="12.75">
      <c r="A21" s="292" t="s">
        <v>259</v>
      </c>
      <c r="B21" s="293"/>
      <c r="C21" s="293"/>
      <c r="D21" s="293"/>
      <c r="E21" s="293"/>
      <c r="F21" s="293"/>
      <c r="G21" s="293"/>
      <c r="H21" s="293"/>
      <c r="I21" s="40">
        <v>16</v>
      </c>
      <c r="J21" s="42"/>
      <c r="K21" s="42"/>
    </row>
    <row r="22" spans="1:11" ht="12.75">
      <c r="A22" s="294" t="s">
        <v>260</v>
      </c>
      <c r="B22" s="295"/>
      <c r="C22" s="295"/>
      <c r="D22" s="295"/>
      <c r="E22" s="295"/>
      <c r="F22" s="295"/>
      <c r="G22" s="295"/>
      <c r="H22" s="295"/>
      <c r="I22" s="40">
        <v>17</v>
      </c>
      <c r="J22" s="69"/>
      <c r="K22" s="69"/>
    </row>
    <row r="23" spans="1:11" ht="12.75">
      <c r="A23" s="304"/>
      <c r="B23" s="305"/>
      <c r="C23" s="305"/>
      <c r="D23" s="305"/>
      <c r="E23" s="305"/>
      <c r="F23" s="305"/>
      <c r="G23" s="305"/>
      <c r="H23" s="305"/>
      <c r="I23" s="306"/>
      <c r="J23" s="306"/>
      <c r="K23" s="307"/>
    </row>
    <row r="24" spans="1:11" ht="12.75">
      <c r="A24" s="296" t="s">
        <v>261</v>
      </c>
      <c r="B24" s="297"/>
      <c r="C24" s="297"/>
      <c r="D24" s="297"/>
      <c r="E24" s="297"/>
      <c r="F24" s="297"/>
      <c r="G24" s="297"/>
      <c r="H24" s="297"/>
      <c r="I24" s="43">
        <v>18</v>
      </c>
      <c r="J24" s="41"/>
      <c r="K24" s="41"/>
    </row>
    <row r="25" spans="1:11" ht="12.75">
      <c r="A25" s="298" t="s">
        <v>262</v>
      </c>
      <c r="B25" s="299"/>
      <c r="C25" s="299"/>
      <c r="D25" s="299"/>
      <c r="E25" s="299"/>
      <c r="F25" s="299"/>
      <c r="G25" s="299"/>
      <c r="H25" s="299"/>
      <c r="I25" s="44">
        <v>19</v>
      </c>
      <c r="J25" s="69"/>
      <c r="K25" s="69"/>
    </row>
    <row r="26" spans="1:11" ht="30" customHeight="1">
      <c r="A26" s="300" t="s">
        <v>263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J5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2018-10-30T11:19:25Z</cp:lastPrinted>
  <dcterms:created xsi:type="dcterms:W3CDTF">2008-10-17T11:51:54Z</dcterms:created>
  <dcterms:modified xsi:type="dcterms:W3CDTF">2018-10-31T14:17:27Z</dcterms:modified>
  <cp:category/>
  <cp:version/>
  <cp:contentType/>
  <cp:contentStatus/>
</cp:coreProperties>
</file>