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8160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<sst xmlns="http://schemas.openxmlformats.org/spreadsheetml/2006/main" count="335" uniqueCount="303">
  <si>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</si>
  <si>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</si>
  <si>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</si>
  <si>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</si>
  <si>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</si>
  <si>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</si>
  <si>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</si>
  <si>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</si>
  <si>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</si>
  <si>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</si>
  <si>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</si>
  <si>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</si>
  <si>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</si>
  <si>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</si>
  <si>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</si>
  <si>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</si>
  <si>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</si>
  <si>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</si>
  <si>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</si>
  <si>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</si>
  <si>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</si>
  <si>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</si>
  <si>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</si>
  <si>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</si>
  <si>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</si>
  <si>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</si>
  <si>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</si>
  <si>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</si>
  <si>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</si>
  <si>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</si>
  <si>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</si>
  <si>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</si>
  <si>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</si>
  <si>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</si>
  <si>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</si>
  <si>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</si>
  <si>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</si>
  <si>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</si>
  <si>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</si>
  <si>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</si>
  <si>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</si>
  <si>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</si>
  <si>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</si>
  <si>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</si>
  <si>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</si>
  <si>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</si>
  <si>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</si>
  <si>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</si>
  <si>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</si>
  <si>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</si>
  <si>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</si>
  <si>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</si>
  <si>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</si>
  <si>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</si>
  <si>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</si>
  <si>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</si>
  <si>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</si>
  <si>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</si>
  <si>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</si>
  <si>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</si>
  <si>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</si>
  <si>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</si>
  <si>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</si>
  <si>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</si>
  <si>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</si>
  <si>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</si>
  <si>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</si>
  <si>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</si>
  <si>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</si>
  <si>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</si>
  <si>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</si>
  <si>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</si>
  <si>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</si>
  <si>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</si>
  <si>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</si>
  <si>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</si>
  <si>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</si>
  <si>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</si>
  <si>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</si>
  <si>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</si>
  <si>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</si>
  <si>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</si>
  <si>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</si>
  <si>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</si>
  <si>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</si>
  <si>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</si>
  <si>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</si>
  <si>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</si>
  <si>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</si>
  <si>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</si>
  <si>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</si>
  <si>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</si>
  <si>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</si>
  <si>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</si>
  <si>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</si>
  <si>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</si>
  <si>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</si>
  <si>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</si>
  <si>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</si>
  <si>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</si>
  <si>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</si>
  <si>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</si>
  <si>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</si>
  <si>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</si>
  <si>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</si>
  <si>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</si>
  <si>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</si>
  <si>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</si>
  <si>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</si>
  <si>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</si>
  <si>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</si>
  <si>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</si>
  <si>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</si>
  <si>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</si>
  <si>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</si>
  <si>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</si>
  <si>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</si>
  <si>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</si>
  <si>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</si>
  <si>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</si>
  <si>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</si>
  <si>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</si>
  <si>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</si>
  <si>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</si>
  <si>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</si>
  <si>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</si>
  <si>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</si>
  <si>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</si>
  <si>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</si>
  <si>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</si>
  <si>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</si>
  <si>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</si>
  <si>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</si>
  <si>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</si>
  <si>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</si>
  <si>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</si>
  <si>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</si>
  <si>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</si>
  <si>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</si>
  <si>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</si>
  <si>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</si>
  <si>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</si>
  <si>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</si>
  <si>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</si>
  <si>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</si>
  <si>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</si>
  <si>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</si>
  <si>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</si>
  <si>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</si>
  <si>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</si>
  <si>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</si>
  <si>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</si>
  <si>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</si>
  <si>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</si>
  <si>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</si>
  <si>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</si>
  <si>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</si>
  <si>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</si>
  <si>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</si>
  <si>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</si>
  <si>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</si>
  <si>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</si>
  <si>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</si>
  <si>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</si>
  <si>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</si>
  <si>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</si>
  <si>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</si>
  <si>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</si>
  <si>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</si>
  <si>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</si>
  <si>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</si>
  <si>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</si>
  <si>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</si>
  <si>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</si>
  <si>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</si>
  <si>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</si>
  <si>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</si>
  <si>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</si>
  <si>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</si>
  <si>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</si>
  <si>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</si>
  <si>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</si>
  <si>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</si>
  <si>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</si>
  <si>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</si>
  <si>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</si>
  <si>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</si>
  <si>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</si>
  <si>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</si>
  <si>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</si>
  <si>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</si>
  <si>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</si>
  <si>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</si>
  <si>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</si>
  <si>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</si>
  <si>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</si>
  <si>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</si>
  <si>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</si>
  <si>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</si>
  <si>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</si>
  <si>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</si>
  <si>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</si>
  <si>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</si>
  <si>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</si>
  <si>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</si>
  <si>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</si>
  <si>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</si>
  <si>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</si>
  <si>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</si>
  <si>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</si>
  <si>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</si>
  <si>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</si>
  <si>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</si>
  <si>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</si>
  <si>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</si>
  <si>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</si>
  <si>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</si>
  <si>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</si>
  <si>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</si>
  <si>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</si>
  <si>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</si>
  <si>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</si>
  <si>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</si>
  <si>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</si>
  <si>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</si>
  <si>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</si>
  <si>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</si>
  <si>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</si>
  <si>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</si>
  <si>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</si>
  <si>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</si>
  <si>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</si>
  <si>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</si>
  <si>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</si>
  <si>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</si>
  <si>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</si>
  <si>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</si>
  <si>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</si>
  <si>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</si>
  <si>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</si>
  <si>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</si>
  <si>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</si>
  <si>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</si>
  <si>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</si>
  <si>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</si>
  <si>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</si>
  <si>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</si>
  <si>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</si>
  <si>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</si>
  <si>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</si>
  <si>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</si>
  <si>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</si>
  <si>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</si>
  <si>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</si>
  <si>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</si>
  <si>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</si>
  <si>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</si>
  <si>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</si>
  <si>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</si>
  <si>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</si>
  <si>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</si>
  <si>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</si>
  <si>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</si>
  <si>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</si>
  <si>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</si>
  <si>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</si>
  <si>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</si>
  <si>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Varteks d.d. -Varaždin</t>
  </si>
  <si>
    <t>Varteks d.d.- Varaždin</t>
  </si>
  <si>
    <t>Varteks d.d. 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</si>
  <si>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</si>
  <si>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</si>
  <si>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</si>
  <si>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</si>
  <si>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</si>
  <si>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</si>
  <si>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</si>
  <si>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</si>
  <si>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</si>
  <si>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</si>
  <si>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</si>
  <si>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</si>
  <si>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</si>
  <si>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</si>
  <si>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</si>
  <si>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</si>
  <si>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</si>
  <si>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</si>
  <si>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</si>
  <si>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</si>
  <si>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</si>
  <si>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</si>
  <si>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</si>
  <si>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</si>
  <si>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</si>
  <si>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</si>
  <si>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</si>
  <si>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</si>
  <si>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</si>
  <si>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</si>
  <si>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31.12.2017.</t>
  </si>
  <si>
    <t>u razdoblju 01.01.2017. do 31.12.2017.</t>
  </si>
  <si>
    <t>Košćec Zoran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</si>
</sst>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sz val="10.5"/>
      <color indexed="63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b/>
      <sz val="14"/>
      <name val="Arial Rounded MT Bold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0" fillId="0" borderId="0" xfId="0" applyFill="1" applyAlignment="1">
      <alignment/>
    </xf>
    <xf numFmtId="0" fontId="0" fillId="0" borderId="0" xfId="69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9" applyFont="1" applyFill="1" applyBorder="1" applyAlignment="1">
      <alignment wrapText="1"/>
      <protection/>
    </xf>
    <xf numFmtId="0" fontId="4" fillId="0" borderId="10" xfId="64" applyFont="1" applyBorder="1" applyAlignment="1">
      <alignment/>
      <protection/>
    </xf>
    <xf numFmtId="0" fontId="4" fillId="0" borderId="11" xfId="64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 applyProtection="1">
      <alignment horizontal="center" vertical="center"/>
      <protection hidden="1"/>
    </xf>
    <xf numFmtId="167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 applyProtection="1">
      <alignment vertical="center"/>
      <protection hidden="1"/>
    </xf>
    <xf numFmtId="167" fontId="7" fillId="0" borderId="15" xfId="0" applyNumberFormat="1" applyFont="1" applyFill="1" applyBorder="1" applyAlignment="1">
      <alignment horizontal="center" vertical="center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hidden="1"/>
    </xf>
    <xf numFmtId="3" fontId="8" fillId="0" borderId="15" xfId="0" applyNumberFormat="1" applyFont="1" applyFill="1" applyBorder="1" applyAlignment="1" applyProtection="1">
      <alignment vertical="center"/>
      <protection hidden="1"/>
    </xf>
    <xf numFmtId="3" fontId="8" fillId="33" borderId="15" xfId="0" applyNumberFormat="1" applyFont="1" applyFill="1" applyBorder="1" applyAlignment="1" applyProtection="1">
      <alignment vertical="center"/>
      <protection locked="0"/>
    </xf>
    <xf numFmtId="167" fontId="7" fillId="0" borderId="16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applyProtection="1">
      <alignment vertical="center"/>
      <protection hidden="1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167" fontId="7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167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3" fontId="7" fillId="0" borderId="12" xfId="0" applyNumberFormat="1" applyFont="1" applyFill="1" applyBorder="1" applyAlignment="1" applyProtection="1">
      <alignment vertical="center"/>
      <protection hidden="1"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7" fillId="33" borderId="12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0" xfId="69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69" applyFont="1" applyFill="1" applyBorder="1" applyAlignment="1" applyProtection="1">
      <alignment horizontal="center" vertical="center"/>
      <protection hidden="1"/>
    </xf>
    <xf numFmtId="14" fontId="7" fillId="0" borderId="0" xfId="69" applyNumberFormat="1" applyFont="1" applyFill="1" applyBorder="1" applyAlignment="1" applyProtection="1">
      <alignment horizontal="center" vertical="center"/>
      <protection hidden="1" locked="0"/>
    </xf>
    <xf numFmtId="49" fontId="7" fillId="0" borderId="12" xfId="0" applyNumberFormat="1" applyFont="1" applyFill="1" applyBorder="1" applyAlignment="1">
      <alignment horizontal="center" vertical="center"/>
    </xf>
    <xf numFmtId="14" fontId="7" fillId="0" borderId="12" xfId="64" applyNumberFormat="1" applyFont="1" applyFill="1" applyBorder="1" applyAlignment="1" applyProtection="1">
      <alignment horizontal="center" vertical="center"/>
      <protection hidden="1" locked="0"/>
    </xf>
    <xf numFmtId="0" fontId="8" fillId="0" borderId="20" xfId="64" applyFont="1" applyFill="1" applyBorder="1" applyAlignment="1" applyProtection="1">
      <alignment horizontal="center" vertical="center"/>
      <protection hidden="1" locked="0"/>
    </xf>
    <xf numFmtId="0" fontId="7" fillId="0" borderId="0" xfId="64" applyFont="1" applyFill="1" applyBorder="1" applyAlignment="1" applyProtection="1">
      <alignment horizontal="left" vertical="center"/>
      <protection hidden="1"/>
    </xf>
    <xf numFmtId="0" fontId="8" fillId="0" borderId="21" xfId="64" applyFont="1" applyFill="1" applyBorder="1" applyAlignment="1" applyProtection="1">
      <alignment horizontal="left" vertical="center" wrapText="1"/>
      <protection hidden="1"/>
    </xf>
    <xf numFmtId="0" fontId="8" fillId="0" borderId="20" xfId="64" applyFont="1" applyFill="1" applyBorder="1" applyAlignment="1" applyProtection="1">
      <alignment vertical="center"/>
      <protection hidden="1"/>
    </xf>
    <xf numFmtId="0" fontId="8" fillId="0" borderId="0" xfId="64" applyFont="1" applyFill="1" applyBorder="1" applyAlignment="1" applyProtection="1">
      <alignment vertical="center"/>
      <protection hidden="1"/>
    </xf>
    <xf numFmtId="0" fontId="8" fillId="0" borderId="0" xfId="64" applyFont="1" applyFill="1" applyBorder="1" applyAlignment="1" applyProtection="1">
      <alignment horizontal="center" vertical="center" wrapText="1"/>
      <protection hidden="1"/>
    </xf>
    <xf numFmtId="0" fontId="8" fillId="0" borderId="21" xfId="64" applyFont="1" applyBorder="1" applyAlignment="1" applyProtection="1">
      <alignment horizontal="left" vertical="center" wrapText="1"/>
      <protection hidden="1"/>
    </xf>
    <xf numFmtId="0" fontId="8" fillId="0" borderId="20" xfId="64" applyFont="1" applyBorder="1" applyAlignment="1" applyProtection="1">
      <alignment/>
      <protection hidden="1"/>
    </xf>
    <xf numFmtId="0" fontId="8" fillId="0" borderId="0" xfId="64" applyFont="1" applyBorder="1" applyAlignment="1" applyProtection="1">
      <alignment/>
      <protection hidden="1"/>
    </xf>
    <xf numFmtId="0" fontId="12" fillId="0" borderId="0" xfId="64" applyFont="1" applyBorder="1" applyAlignment="1" applyProtection="1">
      <alignment horizontal="right" vertical="center" wrapText="1"/>
      <protection hidden="1"/>
    </xf>
    <xf numFmtId="0" fontId="12" fillId="0" borderId="0" xfId="64" applyFont="1" applyBorder="1" applyAlignment="1" applyProtection="1">
      <alignment horizontal="right"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8" fillId="0" borderId="0" xfId="64" applyFont="1" applyBorder="1" applyAlignment="1" applyProtection="1">
      <alignment vertical="top" wrapText="1"/>
      <protection hidden="1"/>
    </xf>
    <xf numFmtId="0" fontId="8" fillId="0" borderId="0" xfId="64" applyFont="1" applyBorder="1" applyAlignment="1" applyProtection="1">
      <alignment wrapText="1"/>
      <protection hidden="1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8" fillId="0" borderId="21" xfId="64" applyFont="1" applyFill="1" applyBorder="1" applyAlignment="1" applyProtection="1">
      <alignment/>
      <protection hidden="1"/>
    </xf>
    <xf numFmtId="0" fontId="8" fillId="0" borderId="21" xfId="64" applyFont="1" applyBorder="1" applyAlignment="1" applyProtection="1">
      <alignment wrapText="1"/>
      <protection hidden="1"/>
    </xf>
    <xf numFmtId="0" fontId="8" fillId="0" borderId="20" xfId="64" applyFont="1" applyBorder="1" applyAlignment="1" applyProtection="1">
      <alignment horizontal="right"/>
      <protection hidden="1"/>
    </xf>
    <xf numFmtId="0" fontId="8" fillId="0" borderId="0" xfId="64" applyFont="1" applyBorder="1" applyAlignment="1" applyProtection="1">
      <alignment horizontal="right"/>
      <protection hidden="1"/>
    </xf>
    <xf numFmtId="0" fontId="8" fillId="0" borderId="21" xfId="64" applyFont="1" applyBorder="1" applyAlignment="1" applyProtection="1">
      <alignment/>
      <protection hidden="1"/>
    </xf>
    <xf numFmtId="0" fontId="8" fillId="0" borderId="20" xfId="64" applyFont="1" applyBorder="1" applyAlignment="1" applyProtection="1">
      <alignment horizontal="right" wrapText="1"/>
      <protection hidden="1"/>
    </xf>
    <xf numFmtId="0" fontId="8" fillId="0" borderId="0" xfId="64" applyFont="1" applyBorder="1" applyAlignment="1" applyProtection="1">
      <alignment horizontal="right" wrapText="1"/>
      <protection hidden="1"/>
    </xf>
    <xf numFmtId="0" fontId="8" fillId="0" borderId="0" xfId="64" applyFont="1" applyBorder="1" applyAlignment="1" applyProtection="1">
      <alignment horizontal="left"/>
      <protection hidden="1"/>
    </xf>
    <xf numFmtId="0" fontId="8" fillId="0" borderId="0" xfId="64" applyFont="1" applyFill="1" applyBorder="1" applyAlignment="1" applyProtection="1">
      <alignment/>
      <protection hidden="1"/>
    </xf>
    <xf numFmtId="0" fontId="8" fillId="0" borderId="0" xfId="64" applyFont="1" applyBorder="1" applyAlignment="1" applyProtection="1">
      <alignment vertical="top"/>
      <protection hidden="1"/>
    </xf>
    <xf numFmtId="1" fontId="7" fillId="0" borderId="19" xfId="64" applyNumberFormat="1" applyFont="1" applyFill="1" applyBorder="1" applyAlignment="1" applyProtection="1">
      <alignment horizontal="center" vertical="center"/>
      <protection hidden="1" locked="0"/>
    </xf>
    <xf numFmtId="0" fontId="7" fillId="0" borderId="21" xfId="64" applyFont="1" applyFill="1" applyBorder="1" applyAlignment="1" applyProtection="1">
      <alignment horizontal="right" vertical="center"/>
      <protection hidden="1" locked="0"/>
    </xf>
    <xf numFmtId="0" fontId="8" fillId="0" borderId="0" xfId="64" applyFont="1" applyBorder="1" applyAlignment="1" applyProtection="1">
      <alignment horizontal="right" vertical="center"/>
      <protection hidden="1"/>
    </xf>
    <xf numFmtId="0" fontId="8" fillId="0" borderId="21" xfId="64" applyFont="1" applyBorder="1" applyAlignment="1" applyProtection="1">
      <alignment vertical="top"/>
      <protection hidden="1"/>
    </xf>
    <xf numFmtId="0" fontId="7" fillId="0" borderId="19" xfId="64" applyFont="1" applyFill="1" applyBorder="1" applyAlignment="1" applyProtection="1">
      <alignment horizontal="center" vertical="center"/>
      <protection hidden="1" locked="0"/>
    </xf>
    <xf numFmtId="0" fontId="7" fillId="0" borderId="0" xfId="64" applyFont="1" applyBorder="1" applyAlignment="1" applyProtection="1">
      <alignment vertical="top"/>
      <protection hidden="1"/>
    </xf>
    <xf numFmtId="0" fontId="8" fillId="0" borderId="0" xfId="64" applyFont="1" applyBorder="1" applyAlignment="1">
      <alignment/>
      <protection/>
    </xf>
    <xf numFmtId="49" fontId="7" fillId="0" borderId="19" xfId="64" applyNumberFormat="1" applyFont="1" applyFill="1" applyBorder="1" applyAlignment="1" applyProtection="1">
      <alignment horizontal="right" vertical="center"/>
      <protection hidden="1" locked="0"/>
    </xf>
    <xf numFmtId="0" fontId="8" fillId="0" borderId="21" xfId="64" applyFont="1" applyBorder="1" applyAlignment="1" applyProtection="1">
      <alignment horizontal="left" vertical="top" wrapText="1"/>
      <protection hidden="1"/>
    </xf>
    <xf numFmtId="0" fontId="8" fillId="0" borderId="20" xfId="64" applyFont="1" applyBorder="1" applyAlignment="1">
      <alignment/>
      <protection/>
    </xf>
    <xf numFmtId="0" fontId="8" fillId="0" borderId="0" xfId="64" applyFont="1" applyBorder="1" applyAlignment="1" applyProtection="1">
      <alignment horizontal="center" vertical="center"/>
      <protection hidden="1" locked="0"/>
    </xf>
    <xf numFmtId="0" fontId="8" fillId="0" borderId="21" xfId="64" applyFont="1" applyBorder="1" applyAlignment="1" applyProtection="1">
      <alignment horizontal="left" vertical="top" indent="2"/>
      <protection hidden="1"/>
    </xf>
    <xf numFmtId="0" fontId="8" fillId="0" borderId="21" xfId="64" applyFont="1" applyBorder="1" applyAlignment="1" applyProtection="1">
      <alignment horizontal="left" vertical="top" wrapText="1" indent="2"/>
      <protection hidden="1"/>
    </xf>
    <xf numFmtId="0" fontId="8" fillId="0" borderId="20" xfId="64" applyFont="1" applyBorder="1" applyAlignment="1" applyProtection="1">
      <alignment horizontal="right" vertical="top"/>
      <protection hidden="1"/>
    </xf>
    <xf numFmtId="0" fontId="8" fillId="0" borderId="0" xfId="64" applyFont="1" applyBorder="1" applyAlignment="1" applyProtection="1">
      <alignment horizontal="right" vertical="top"/>
      <protection hidden="1"/>
    </xf>
    <xf numFmtId="0" fontId="8" fillId="0" borderId="0" xfId="64" applyFont="1" applyBorder="1" applyAlignment="1" applyProtection="1">
      <alignment horizontal="center" vertical="top"/>
      <protection hidden="1"/>
    </xf>
    <xf numFmtId="0" fontId="8" fillId="0" borderId="0" xfId="64" applyFont="1" applyBorder="1" applyAlignment="1" applyProtection="1">
      <alignment horizontal="center"/>
      <protection hidden="1"/>
    </xf>
    <xf numFmtId="0" fontId="7" fillId="0" borderId="20" xfId="64" applyFont="1" applyFill="1" applyBorder="1" applyAlignment="1" applyProtection="1">
      <alignment horizontal="right" vertical="center"/>
      <protection hidden="1" locked="0"/>
    </xf>
    <xf numFmtId="0" fontId="7" fillId="0" borderId="0" xfId="64" applyFont="1" applyFill="1" applyBorder="1" applyAlignment="1" applyProtection="1">
      <alignment horizontal="right" vertical="center"/>
      <protection hidden="1" locked="0"/>
    </xf>
    <xf numFmtId="0" fontId="8" fillId="0" borderId="0" xfId="64" applyFont="1" applyFill="1" applyBorder="1" applyAlignment="1">
      <alignment/>
      <protection/>
    </xf>
    <xf numFmtId="49" fontId="7" fillId="0" borderId="0" xfId="64" applyNumberFormat="1" applyFont="1" applyFill="1" applyBorder="1" applyAlignment="1" applyProtection="1">
      <alignment horizontal="center" vertical="center"/>
      <protection hidden="1" locked="0"/>
    </xf>
    <xf numFmtId="49" fontId="7" fillId="0" borderId="21" xfId="64" applyNumberFormat="1" applyFont="1" applyBorder="1" applyAlignment="1" applyProtection="1">
      <alignment horizontal="center" vertical="center"/>
      <protection hidden="1" locked="0"/>
    </xf>
    <xf numFmtId="0" fontId="8" fillId="0" borderId="20" xfId="64" applyFont="1" applyBorder="1" applyAlignment="1" applyProtection="1">
      <alignment horizontal="left" vertical="top"/>
      <protection hidden="1"/>
    </xf>
    <xf numFmtId="0" fontId="8" fillId="0" borderId="0" xfId="64" applyFont="1" applyBorder="1" applyAlignment="1" applyProtection="1">
      <alignment horizontal="left" vertical="top"/>
      <protection hidden="1"/>
    </xf>
    <xf numFmtId="0" fontId="8" fillId="0" borderId="21" xfId="64" applyFont="1" applyBorder="1" applyAlignment="1" applyProtection="1">
      <alignment horizontal="left"/>
      <protection hidden="1"/>
    </xf>
    <xf numFmtId="0" fontId="8" fillId="0" borderId="10" xfId="64" applyFont="1" applyBorder="1" applyAlignment="1" applyProtection="1">
      <alignment/>
      <protection hidden="1"/>
    </xf>
    <xf numFmtId="0" fontId="8" fillId="0" borderId="11" xfId="64" applyFont="1" applyBorder="1" applyAlignment="1" applyProtection="1">
      <alignment/>
      <protection hidden="1"/>
    </xf>
    <xf numFmtId="0" fontId="8" fillId="0" borderId="20" xfId="64" applyFont="1" applyBorder="1" applyAlignment="1" applyProtection="1">
      <alignment horizontal="left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21" xfId="64" applyFont="1" applyFill="1" applyBorder="1" applyAlignment="1" applyProtection="1">
      <alignment vertical="center"/>
      <protection hidden="1"/>
    </xf>
    <xf numFmtId="0" fontId="9" fillId="0" borderId="0" xfId="69" applyFont="1" applyBorder="1" applyAlignment="1" applyProtection="1">
      <alignment vertical="center"/>
      <protection hidden="1"/>
    </xf>
    <xf numFmtId="0" fontId="9" fillId="0" borderId="21" xfId="69" applyFont="1" applyFill="1" applyBorder="1" applyAlignment="1" applyProtection="1">
      <alignment vertical="center"/>
      <protection hidden="1"/>
    </xf>
    <xf numFmtId="0" fontId="9" fillId="0" borderId="0" xfId="69" applyFont="1" applyBorder="1" applyAlignment="1" applyProtection="1">
      <alignment horizontal="left"/>
      <protection hidden="1"/>
    </xf>
    <xf numFmtId="0" fontId="9" fillId="0" borderId="0" xfId="69" applyFont="1" applyBorder="1" applyAlignment="1">
      <alignment/>
      <protection/>
    </xf>
    <xf numFmtId="0" fontId="9" fillId="0" borderId="21" xfId="69" applyFont="1" applyBorder="1" applyAlignment="1">
      <alignment/>
      <protection/>
    </xf>
    <xf numFmtId="0" fontId="7" fillId="0" borderId="20" xfId="64" applyFont="1" applyBorder="1" applyAlignment="1" applyProtection="1">
      <alignment vertical="center"/>
      <protection hidden="1"/>
    </xf>
    <xf numFmtId="0" fontId="8" fillId="0" borderId="22" xfId="64" applyFont="1" applyBorder="1" applyAlignment="1" applyProtection="1">
      <alignment/>
      <protection hidden="1"/>
    </xf>
    <xf numFmtId="0" fontId="8" fillId="0" borderId="22" xfId="64" applyFont="1" applyBorder="1" applyAlignment="1">
      <alignment/>
      <protection/>
    </xf>
    <xf numFmtId="0" fontId="8" fillId="0" borderId="23" xfId="64" applyFont="1" applyBorder="1" applyAlignment="1" applyProtection="1">
      <alignment/>
      <protection hidden="1"/>
    </xf>
    <xf numFmtId="0" fontId="8" fillId="0" borderId="24" xfId="64" applyFont="1" applyFill="1" applyBorder="1" applyAlignment="1" applyProtection="1">
      <alignment horizontal="right" vertical="top" wrapText="1"/>
      <protection hidden="1"/>
    </xf>
    <xf numFmtId="0" fontId="8" fillId="0" borderId="25" xfId="64" applyFont="1" applyFill="1" applyBorder="1" applyAlignment="1" applyProtection="1">
      <alignment horizontal="right" vertical="top" wrapText="1"/>
      <protection hidden="1"/>
    </xf>
    <xf numFmtId="0" fontId="8" fillId="0" borderId="25" xfId="64" applyFont="1" applyFill="1" applyBorder="1" applyAlignment="1" applyProtection="1">
      <alignment/>
      <protection hidden="1"/>
    </xf>
    <xf numFmtId="0" fontId="8" fillId="0" borderId="26" xfId="64" applyFont="1" applyFill="1" applyBorder="1" applyAlignment="1" applyProtection="1">
      <alignment/>
      <protection hidden="1"/>
    </xf>
    <xf numFmtId="3" fontId="8" fillId="34" borderId="15" xfId="0" applyNumberFormat="1" applyFont="1" applyFill="1" applyBorder="1" applyAlignment="1" applyProtection="1">
      <alignment vertical="center"/>
      <protection locked="0"/>
    </xf>
    <xf numFmtId="3" fontId="7" fillId="0" borderId="15" xfId="0" applyNumberFormat="1" applyFont="1" applyFill="1" applyBorder="1" applyAlignment="1" applyProtection="1">
      <alignment vertical="center"/>
      <protection locked="0"/>
    </xf>
    <xf numFmtId="0" fontId="16" fillId="0" borderId="0" xfId="64" applyFont="1" applyAlignment="1">
      <alignment/>
      <protection/>
    </xf>
    <xf numFmtId="167" fontId="7" fillId="0" borderId="27" xfId="0" applyNumberFormat="1" applyFont="1" applyFill="1" applyBorder="1" applyAlignment="1">
      <alignment horizontal="center" vertical="center"/>
    </xf>
    <xf numFmtId="3" fontId="8" fillId="0" borderId="12" xfId="0" applyNumberFormat="1" applyFont="1" applyBorder="1" applyAlignment="1">
      <alignment/>
    </xf>
    <xf numFmtId="3" fontId="7" fillId="34" borderId="19" xfId="64" applyNumberFormat="1" applyFont="1" applyFill="1" applyBorder="1" applyAlignment="1" applyProtection="1">
      <alignment horizontal="right" vertical="center"/>
      <protection hidden="1" locked="0"/>
    </xf>
    <xf numFmtId="3" fontId="7" fillId="34" borderId="14" xfId="0" applyNumberFormat="1" applyFont="1" applyFill="1" applyBorder="1" applyAlignment="1" applyProtection="1">
      <alignment vertical="center"/>
      <protection hidden="1"/>
    </xf>
    <xf numFmtId="3" fontId="7" fillId="34" borderId="15" xfId="0" applyNumberFormat="1" applyFont="1" applyFill="1" applyBorder="1" applyAlignment="1" applyProtection="1">
      <alignment vertical="center"/>
      <protection hidden="1"/>
    </xf>
    <xf numFmtId="3" fontId="7" fillId="34" borderId="15" xfId="0" applyNumberFormat="1" applyFont="1" applyFill="1" applyBorder="1" applyAlignment="1" applyProtection="1">
      <alignment vertical="center"/>
      <protection locked="0"/>
    </xf>
    <xf numFmtId="3" fontId="8" fillId="34" borderId="15" xfId="0" applyNumberFormat="1" applyFont="1" applyFill="1" applyBorder="1" applyAlignment="1" applyProtection="1">
      <alignment vertical="center"/>
      <protection hidden="1"/>
    </xf>
    <xf numFmtId="3" fontId="8" fillId="34" borderId="17" xfId="0" applyNumberFormat="1" applyFont="1" applyFill="1" applyBorder="1" applyAlignment="1" applyProtection="1">
      <alignment vertical="center"/>
      <protection hidden="1"/>
    </xf>
    <xf numFmtId="0" fontId="7" fillId="34" borderId="12" xfId="0" applyFont="1" applyFill="1" applyBorder="1" applyAlignment="1" applyProtection="1">
      <alignment horizontal="center" vertical="center" wrapText="1"/>
      <protection hidden="1"/>
    </xf>
    <xf numFmtId="0" fontId="7" fillId="34" borderId="19" xfId="0" applyFont="1" applyFill="1" applyBorder="1" applyAlignment="1" applyProtection="1">
      <alignment horizontal="center" vertical="center" wrapText="1"/>
      <protection hidden="1"/>
    </xf>
    <xf numFmtId="3" fontId="8" fillId="34" borderId="12" xfId="0" applyNumberFormat="1" applyFont="1" applyFill="1" applyBorder="1" applyAlignment="1" applyProtection="1">
      <alignment vertical="center"/>
      <protection locked="0"/>
    </xf>
    <xf numFmtId="3" fontId="7" fillId="34" borderId="12" xfId="0" applyNumberFormat="1" applyFont="1" applyFill="1" applyBorder="1" applyAlignment="1" applyProtection="1">
      <alignment vertical="center"/>
      <protection hidden="1"/>
    </xf>
    <xf numFmtId="3" fontId="8" fillId="34" borderId="12" xfId="0" applyNumberFormat="1" applyFont="1" applyFill="1" applyBorder="1" applyAlignment="1" applyProtection="1">
      <alignment vertical="center"/>
      <protection hidden="1"/>
    </xf>
    <xf numFmtId="3" fontId="7" fillId="34" borderId="12" xfId="0" applyNumberFormat="1" applyFont="1" applyFill="1" applyBorder="1" applyAlignment="1" applyProtection="1">
      <alignment vertical="center"/>
      <protection locked="0"/>
    </xf>
    <xf numFmtId="3" fontId="8" fillId="34" borderId="28" xfId="0" applyNumberFormat="1" applyFont="1" applyFill="1" applyBorder="1" applyAlignment="1">
      <alignment/>
    </xf>
    <xf numFmtId="3" fontId="8" fillId="34" borderId="17" xfId="0" applyNumberFormat="1" applyFont="1" applyFill="1" applyBorder="1" applyAlignment="1" applyProtection="1">
      <alignment vertical="center"/>
      <protection locked="0"/>
    </xf>
    <xf numFmtId="3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3" fontId="8" fillId="34" borderId="14" xfId="0" applyNumberFormat="1" applyFont="1" applyFill="1" applyBorder="1" applyAlignment="1" applyProtection="1">
      <alignment vertical="center"/>
      <protection locked="0"/>
    </xf>
    <xf numFmtId="167" fontId="7" fillId="34" borderId="15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 applyProtection="1">
      <alignment vertical="center"/>
      <protection locked="0"/>
    </xf>
    <xf numFmtId="3" fontId="11" fillId="34" borderId="15" xfId="0" applyNumberFormat="1" applyFont="1" applyFill="1" applyBorder="1" applyAlignment="1" applyProtection="1">
      <alignment vertical="center"/>
      <protection hidden="1"/>
    </xf>
    <xf numFmtId="167" fontId="7" fillId="34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7" fillId="0" borderId="15" xfId="57" applyNumberFormat="1" applyFont="1" applyFill="1" applyBorder="1" applyAlignment="1" applyProtection="1">
      <alignment vertical="center"/>
      <protection hidden="1"/>
    </xf>
    <xf numFmtId="3" fontId="0" fillId="0" borderId="15" xfId="57" applyNumberFormat="1" applyFont="1" applyFill="1" applyBorder="1" applyAlignment="1" applyProtection="1">
      <alignment vertical="center"/>
      <protection hidden="1"/>
    </xf>
    <xf numFmtId="3" fontId="0" fillId="0" borderId="17" xfId="57" applyNumberFormat="1" applyFont="1" applyFill="1" applyBorder="1" applyAlignment="1" applyProtection="1">
      <alignment vertical="center"/>
      <protection hidden="1"/>
    </xf>
    <xf numFmtId="0" fontId="8" fillId="0" borderId="20" xfId="64" applyFont="1" applyBorder="1" applyAlignment="1" applyProtection="1">
      <alignment horizontal="right" vertical="center" wrapText="1"/>
      <protection hidden="1"/>
    </xf>
    <xf numFmtId="0" fontId="8" fillId="0" borderId="0" xfId="64" applyFont="1" applyBorder="1" applyAlignment="1" applyProtection="1">
      <alignment horizontal="right" wrapText="1"/>
      <protection hidden="1"/>
    </xf>
    <xf numFmtId="0" fontId="8" fillId="0" borderId="20" xfId="64" applyFont="1" applyBorder="1" applyAlignment="1" applyProtection="1">
      <alignment horizontal="right" wrapText="1"/>
      <protection hidden="1"/>
    </xf>
    <xf numFmtId="49" fontId="7" fillId="0" borderId="24" xfId="64" applyNumberFormat="1" applyFont="1" applyFill="1" applyBorder="1" applyAlignment="1" applyProtection="1">
      <alignment horizontal="center" vertical="center"/>
      <protection hidden="1" locked="0"/>
    </xf>
    <xf numFmtId="49" fontId="7" fillId="0" borderId="26" xfId="64" applyNumberFormat="1" applyFont="1" applyFill="1" applyBorder="1" applyAlignment="1" applyProtection="1">
      <alignment horizontal="center" vertical="center"/>
      <protection hidden="1" locked="0"/>
    </xf>
    <xf numFmtId="0" fontId="7" fillId="0" borderId="20" xfId="64" applyFont="1" applyFill="1" applyBorder="1" applyAlignment="1" applyProtection="1">
      <alignment horizontal="left" vertical="center" wrapText="1"/>
      <protection hidden="1"/>
    </xf>
    <xf numFmtId="0" fontId="7" fillId="0" borderId="0" xfId="64" applyFont="1" applyFill="1" applyBorder="1" applyAlignment="1" applyProtection="1">
      <alignment horizontal="left" vertical="center" wrapText="1"/>
      <protection hidden="1"/>
    </xf>
    <xf numFmtId="0" fontId="7" fillId="0" borderId="21" xfId="64" applyFont="1" applyFill="1" applyBorder="1" applyAlignment="1" applyProtection="1">
      <alignment horizontal="left" vertical="center" wrapText="1"/>
      <protection hidden="1"/>
    </xf>
    <xf numFmtId="0" fontId="15" fillId="0" borderId="20" xfId="64" applyFont="1" applyBorder="1" applyAlignment="1" applyProtection="1">
      <alignment horizontal="center" vertical="center" wrapText="1"/>
      <protection hidden="1"/>
    </xf>
    <xf numFmtId="0" fontId="15" fillId="0" borderId="0" xfId="64" applyFont="1" applyBorder="1" applyAlignment="1" applyProtection="1">
      <alignment horizontal="center" vertical="center" wrapText="1"/>
      <protection hidden="1"/>
    </xf>
    <xf numFmtId="0" fontId="15" fillId="0" borderId="21" xfId="64" applyFont="1" applyBorder="1" applyAlignment="1" applyProtection="1">
      <alignment horizontal="center" vertical="center" wrapText="1"/>
      <protection hidden="1"/>
    </xf>
    <xf numFmtId="0" fontId="8" fillId="0" borderId="20" xfId="64" applyFont="1" applyBorder="1" applyAlignment="1" applyProtection="1">
      <alignment horizontal="right" vertical="center"/>
      <protection hidden="1"/>
    </xf>
    <xf numFmtId="0" fontId="8" fillId="0" borderId="21" xfId="64" applyFont="1" applyBorder="1" applyAlignment="1" applyProtection="1">
      <alignment horizontal="right"/>
      <protection hidden="1"/>
    </xf>
    <xf numFmtId="0" fontId="8" fillId="0" borderId="21" xfId="64" applyFont="1" applyBorder="1" applyAlignment="1" applyProtection="1">
      <alignment horizontal="right" wrapText="1"/>
      <protection hidden="1"/>
    </xf>
    <xf numFmtId="0" fontId="7" fillId="0" borderId="24" xfId="64" applyFont="1" applyFill="1" applyBorder="1" applyAlignment="1" applyProtection="1">
      <alignment horizontal="left" vertical="center"/>
      <protection hidden="1" locked="0"/>
    </xf>
    <xf numFmtId="0" fontId="8" fillId="0" borderId="25" xfId="64" applyFont="1" applyFill="1" applyBorder="1" applyAlignment="1">
      <alignment horizontal="left" vertical="center"/>
      <protection/>
    </xf>
    <xf numFmtId="0" fontId="8" fillId="0" borderId="26" xfId="64" applyFont="1" applyFill="1" applyBorder="1" applyAlignment="1">
      <alignment horizontal="left" vertical="center"/>
      <protection/>
    </xf>
    <xf numFmtId="0" fontId="13" fillId="0" borderId="24" xfId="53" applyFont="1" applyFill="1" applyBorder="1" applyAlignment="1" applyProtection="1">
      <alignment/>
      <protection hidden="1" locked="0"/>
    </xf>
    <xf numFmtId="0" fontId="7" fillId="0" borderId="25" xfId="64" applyFont="1" applyFill="1" applyBorder="1" applyAlignment="1" applyProtection="1">
      <alignment/>
      <protection hidden="1" locked="0"/>
    </xf>
    <xf numFmtId="0" fontId="7" fillId="0" borderId="26" xfId="64" applyFont="1" applyFill="1" applyBorder="1" applyAlignment="1" applyProtection="1">
      <alignment/>
      <protection hidden="1" locked="0"/>
    </xf>
    <xf numFmtId="1" fontId="7" fillId="0" borderId="24" xfId="64" applyNumberFormat="1" applyFont="1" applyFill="1" applyBorder="1" applyAlignment="1" applyProtection="1">
      <alignment horizontal="center" vertical="center"/>
      <protection hidden="1" locked="0"/>
    </xf>
    <xf numFmtId="1" fontId="7" fillId="0" borderId="26" xfId="64" applyNumberFormat="1" applyFont="1" applyFill="1" applyBorder="1" applyAlignment="1" applyProtection="1">
      <alignment horizontal="center" vertical="center"/>
      <protection hidden="1" locked="0"/>
    </xf>
    <xf numFmtId="0" fontId="8" fillId="0" borderId="25" xfId="64" applyFont="1" applyFill="1" applyBorder="1" applyAlignment="1">
      <alignment horizontal="left"/>
      <protection/>
    </xf>
    <xf numFmtId="0" fontId="8" fillId="0" borderId="26" xfId="64" applyFont="1" applyFill="1" applyBorder="1" applyAlignment="1">
      <alignment horizontal="left"/>
      <protection/>
    </xf>
    <xf numFmtId="0" fontId="8" fillId="0" borderId="0" xfId="64" applyFont="1" applyBorder="1" applyAlignment="1" applyProtection="1">
      <alignment horizontal="right" vertical="center"/>
      <protection hidden="1"/>
    </xf>
    <xf numFmtId="0" fontId="8" fillId="0" borderId="0" xfId="64" applyFont="1" applyBorder="1" applyAlignment="1" applyProtection="1">
      <alignment horizontal="right"/>
      <protection hidden="1"/>
    </xf>
    <xf numFmtId="0" fontId="8" fillId="0" borderId="0" xfId="64" applyFont="1" applyBorder="1" applyAlignment="1" applyProtection="1">
      <alignment vertical="top" wrapText="1"/>
      <protection hidden="1"/>
    </xf>
    <xf numFmtId="0" fontId="8" fillId="0" borderId="0" xfId="64" applyFont="1" applyBorder="1" applyAlignment="1" applyProtection="1">
      <alignment wrapText="1"/>
      <protection hidden="1"/>
    </xf>
    <xf numFmtId="0" fontId="7" fillId="0" borderId="24" xfId="64" applyFont="1" applyFill="1" applyBorder="1" applyAlignment="1" applyProtection="1">
      <alignment horizontal="right" vertical="center"/>
      <protection hidden="1" locked="0"/>
    </xf>
    <xf numFmtId="0" fontId="8" fillId="0" borderId="25" xfId="64" applyFont="1" applyFill="1" applyBorder="1" applyAlignment="1">
      <alignment/>
      <protection/>
    </xf>
    <xf numFmtId="0" fontId="8" fillId="0" borderId="26" xfId="64" applyFont="1" applyFill="1" applyBorder="1" applyAlignment="1">
      <alignment/>
      <protection/>
    </xf>
    <xf numFmtId="0" fontId="8" fillId="0" borderId="20" xfId="64" applyFont="1" applyBorder="1" applyAlignment="1" applyProtection="1">
      <alignment horizontal="center" vertical="center"/>
      <protection hidden="1"/>
    </xf>
    <xf numFmtId="0" fontId="8" fillId="0" borderId="0" xfId="64" applyFont="1" applyBorder="1" applyAlignment="1">
      <alignment horizontal="center" vertical="center"/>
      <protection/>
    </xf>
    <xf numFmtId="0" fontId="8" fillId="0" borderId="0" xfId="64" applyFont="1" applyBorder="1" applyAlignment="1">
      <alignment horizontal="center"/>
      <protection/>
    </xf>
    <xf numFmtId="0" fontId="8" fillId="0" borderId="0" xfId="64" applyFont="1" applyBorder="1" applyAlignment="1">
      <alignment vertical="center"/>
      <protection/>
    </xf>
    <xf numFmtId="0" fontId="8" fillId="0" borderId="21" xfId="64" applyFont="1" applyBorder="1" applyAlignment="1">
      <alignment horizontal="center"/>
      <protection/>
    </xf>
    <xf numFmtId="0" fontId="6" fillId="0" borderId="29" xfId="64" applyFont="1" applyBorder="1" applyAlignment="1">
      <alignment/>
      <protection/>
    </xf>
    <xf numFmtId="0" fontId="6" fillId="0" borderId="10" xfId="64" applyFont="1" applyBorder="1" applyAlignment="1">
      <alignment/>
      <protection/>
    </xf>
    <xf numFmtId="0" fontId="8" fillId="0" borderId="0" xfId="64" applyFont="1" applyBorder="1" applyAlignment="1" applyProtection="1">
      <alignment horizontal="center" vertical="top"/>
      <protection hidden="1"/>
    </xf>
    <xf numFmtId="0" fontId="8" fillId="0" borderId="0" xfId="64" applyFont="1" applyBorder="1" applyAlignment="1" applyProtection="1">
      <alignment horizontal="center"/>
      <protection hidden="1"/>
    </xf>
    <xf numFmtId="0" fontId="8" fillId="0" borderId="10" xfId="64" applyFont="1" applyBorder="1" applyAlignment="1" applyProtection="1">
      <alignment horizontal="center"/>
      <protection hidden="1"/>
    </xf>
    <xf numFmtId="0" fontId="8" fillId="0" borderId="24" xfId="64" applyFont="1" applyFill="1" applyBorder="1" applyAlignment="1" applyProtection="1">
      <alignment horizontal="left" vertical="center"/>
      <protection hidden="1" locked="0"/>
    </xf>
    <xf numFmtId="0" fontId="8" fillId="0" borderId="25" xfId="64" applyFont="1" applyFill="1" applyBorder="1" applyAlignment="1" applyProtection="1">
      <alignment horizontal="left" vertical="center"/>
      <protection hidden="1" locked="0"/>
    </xf>
    <xf numFmtId="0" fontId="8" fillId="0" borderId="26" xfId="64" applyFont="1" applyFill="1" applyBorder="1" applyAlignment="1" applyProtection="1">
      <alignment horizontal="left" vertical="center"/>
      <protection hidden="1" locked="0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30" xfId="64" applyFont="1" applyBorder="1" applyAlignment="1" applyProtection="1">
      <alignment horizontal="center" vertical="top"/>
      <protection hidden="1"/>
    </xf>
    <xf numFmtId="0" fontId="8" fillId="0" borderId="30" xfId="64" applyFont="1" applyBorder="1" applyAlignment="1">
      <alignment horizontal="center"/>
      <protection/>
    </xf>
    <xf numFmtId="0" fontId="8" fillId="0" borderId="31" xfId="64" applyFont="1" applyBorder="1" applyAlignment="1">
      <alignment/>
      <protection/>
    </xf>
    <xf numFmtId="49" fontId="8" fillId="0" borderId="24" xfId="64" applyNumberFormat="1" applyFont="1" applyFill="1" applyBorder="1" applyAlignment="1" applyProtection="1">
      <alignment horizontal="left" vertical="center"/>
      <protection hidden="1" locked="0"/>
    </xf>
    <xf numFmtId="49" fontId="8" fillId="0" borderId="25" xfId="64" applyNumberFormat="1" applyFont="1" applyFill="1" applyBorder="1" applyAlignment="1" applyProtection="1">
      <alignment horizontal="left" vertical="center"/>
      <protection hidden="1" locked="0"/>
    </xf>
    <xf numFmtId="49" fontId="8" fillId="0" borderId="26" xfId="64" applyNumberFormat="1" applyFont="1" applyFill="1" applyBorder="1" applyAlignment="1" applyProtection="1">
      <alignment horizontal="left" vertical="center"/>
      <protection hidden="1" locked="0"/>
    </xf>
    <xf numFmtId="0" fontId="8" fillId="0" borderId="25" xfId="64" applyFont="1" applyFill="1" applyBorder="1" applyAlignment="1" applyProtection="1">
      <alignment horizontal="center" vertical="top"/>
      <protection hidden="1"/>
    </xf>
    <xf numFmtId="0" fontId="8" fillId="0" borderId="25" xfId="64" applyFont="1" applyFill="1" applyBorder="1" applyAlignment="1" applyProtection="1">
      <alignment horizontal="center"/>
      <protection hidden="1"/>
    </xf>
    <xf numFmtId="49" fontId="13" fillId="0" borderId="24" xfId="53" applyNumberFormat="1" applyFont="1" applyFill="1" applyBorder="1" applyAlignment="1" applyProtection="1">
      <alignment horizontal="left" vertical="center"/>
      <protection hidden="1" locked="0"/>
    </xf>
    <xf numFmtId="49" fontId="7" fillId="0" borderId="25" xfId="64" applyNumberFormat="1" applyFont="1" applyFill="1" applyBorder="1" applyAlignment="1" applyProtection="1">
      <alignment horizontal="left" vertical="center"/>
      <protection hidden="1" locked="0"/>
    </xf>
    <xf numFmtId="49" fontId="7" fillId="0" borderId="26" xfId="64" applyNumberFormat="1" applyFont="1" applyFill="1" applyBorder="1" applyAlignment="1" applyProtection="1">
      <alignment horizontal="left" vertical="center"/>
      <protection hidden="1" locked="0"/>
    </xf>
    <xf numFmtId="0" fontId="14" fillId="0" borderId="0" xfId="69" applyFont="1" applyBorder="1" applyAlignment="1" applyProtection="1">
      <alignment horizontal="left"/>
      <protection hidden="1"/>
    </xf>
    <xf numFmtId="0" fontId="14" fillId="0" borderId="0" xfId="69" applyFont="1" applyBorder="1" applyAlignment="1">
      <alignment/>
      <protection/>
    </xf>
    <xf numFmtId="0" fontId="9" fillId="0" borderId="0" xfId="69" applyFont="1" applyBorder="1" applyAlignment="1" applyProtection="1">
      <alignment horizontal="left"/>
      <protection hidden="1"/>
    </xf>
    <xf numFmtId="0" fontId="9" fillId="0" borderId="0" xfId="69" applyFont="1" applyBorder="1" applyAlignment="1">
      <alignment/>
      <protection/>
    </xf>
    <xf numFmtId="0" fontId="9" fillId="0" borderId="21" xfId="69" applyFont="1" applyBorder="1" applyAlignment="1">
      <alignment/>
      <protection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 indent="1"/>
    </xf>
    <xf numFmtId="0" fontId="8" fillId="0" borderId="43" xfId="0" applyFont="1" applyFill="1" applyBorder="1" applyAlignment="1">
      <alignment horizontal="left" vertical="center" wrapText="1" indent="1"/>
    </xf>
    <xf numFmtId="0" fontId="8" fillId="0" borderId="44" xfId="0" applyFont="1" applyFill="1" applyBorder="1" applyAlignment="1">
      <alignment horizontal="left" vertical="center" wrapText="1" inden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7" fillId="0" borderId="4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7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2" xfId="0" applyFont="1" applyFill="1" applyBorder="1" applyAlignment="1">
      <alignment horizontal="left" vertical="center" wrapText="1" indent="1"/>
    </xf>
    <xf numFmtId="0" fontId="7" fillId="0" borderId="33" xfId="0" applyFont="1" applyFill="1" applyBorder="1" applyAlignment="1">
      <alignment horizontal="left" vertical="center" wrapText="1" indent="1"/>
    </xf>
    <xf numFmtId="0" fontId="7" fillId="0" borderId="34" xfId="0" applyFont="1" applyFill="1" applyBorder="1" applyAlignment="1">
      <alignment horizontal="left" vertical="center" wrapText="1" inden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 indent="1"/>
    </xf>
    <xf numFmtId="0" fontId="7" fillId="0" borderId="43" xfId="0" applyFont="1" applyFill="1" applyBorder="1" applyAlignment="1">
      <alignment horizontal="left" vertical="center" wrapText="1" indent="1"/>
    </xf>
    <xf numFmtId="0" fontId="7" fillId="0" borderId="44" xfId="0" applyFont="1" applyFill="1" applyBorder="1" applyAlignment="1">
      <alignment horizontal="left" vertical="center" wrapText="1" indent="1"/>
    </xf>
    <xf numFmtId="0" fontId="8" fillId="0" borderId="35" xfId="0" applyFont="1" applyFill="1" applyBorder="1" applyAlignment="1">
      <alignment horizontal="left" vertical="center" wrapText="1" indent="1"/>
    </xf>
    <xf numFmtId="0" fontId="8" fillId="0" borderId="36" xfId="0" applyFont="1" applyFill="1" applyBorder="1" applyAlignment="1">
      <alignment horizontal="left" vertical="center" wrapText="1" indent="1"/>
    </xf>
    <xf numFmtId="0" fontId="8" fillId="0" borderId="37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8" fillId="34" borderId="27" xfId="0" applyFont="1" applyFill="1" applyBorder="1" applyAlignment="1">
      <alignment horizontal="left" vertical="center" wrapText="1"/>
    </xf>
    <xf numFmtId="0" fontId="8" fillId="34" borderId="43" xfId="0" applyFont="1" applyFill="1" applyBorder="1" applyAlignment="1">
      <alignment horizontal="left" vertical="center" wrapText="1"/>
    </xf>
    <xf numFmtId="0" fontId="8" fillId="34" borderId="32" xfId="0" applyFont="1" applyFill="1" applyBorder="1" applyAlignment="1">
      <alignment horizontal="left" vertical="center" wrapText="1"/>
    </xf>
    <xf numFmtId="0" fontId="8" fillId="34" borderId="33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7" fillId="34" borderId="43" xfId="0" applyFont="1" applyFill="1" applyBorder="1" applyAlignment="1">
      <alignment horizontal="left" vertical="center" wrapText="1"/>
    </xf>
    <xf numFmtId="0" fontId="7" fillId="34" borderId="38" xfId="0" applyFont="1" applyFill="1" applyBorder="1" applyAlignment="1">
      <alignment horizontal="left" vertical="center" wrapText="1"/>
    </xf>
    <xf numFmtId="0" fontId="7" fillId="34" borderId="39" xfId="0" applyFont="1" applyFill="1" applyBorder="1" applyAlignment="1">
      <alignment horizontal="left" vertical="center" wrapText="1"/>
    </xf>
    <xf numFmtId="0" fontId="8" fillId="34" borderId="39" xfId="0" applyFont="1" applyFill="1" applyBorder="1" applyAlignment="1">
      <alignment vertical="center" wrapText="1"/>
    </xf>
    <xf numFmtId="0" fontId="8" fillId="34" borderId="4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8" fillId="0" borderId="40" xfId="0" applyFont="1" applyFill="1" applyBorder="1" applyAlignment="1">
      <alignment vertical="center" wrapText="1"/>
    </xf>
    <xf numFmtId="0" fontId="7" fillId="0" borderId="0" xfId="69" applyFont="1" applyFill="1" applyBorder="1" applyAlignment="1" applyProtection="1">
      <alignment horizontal="center" vertical="center"/>
      <protection hidden="1"/>
    </xf>
    <xf numFmtId="14" fontId="7" fillId="0" borderId="0" xfId="69" applyNumberFormat="1" applyFont="1" applyFill="1" applyBorder="1" applyAlignment="1" applyProtection="1">
      <alignment horizontal="center" vertical="center"/>
      <protection hidden="1" locked="0"/>
    </xf>
    <xf numFmtId="0" fontId="8" fillId="0" borderId="0" xfId="69" applyFont="1" applyFill="1" applyBorder="1" applyAlignment="1">
      <alignment vertical="center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0" xfId="6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 4 2" xfId="61"/>
    <cellStyle name="Normal 5" xfId="62"/>
    <cellStyle name="Normal 6" xfId="63"/>
    <cellStyle name="Normal_TFI-POD" xfId="64"/>
    <cellStyle name="Note" xfId="65"/>
    <cellStyle name="Obično_Knjiga2" xfId="66"/>
    <cellStyle name="Output" xfId="67"/>
    <cellStyle name="Percent" xfId="68"/>
    <cellStyle name="Style 1" xfId="69"/>
    <cellStyle name="Style 1 2" xfId="70"/>
    <cellStyle name="Style 1 3" xfId="71"/>
    <cellStyle name="Title" xfId="72"/>
    <cellStyle name="Total" xfId="73"/>
    <cellStyle name="Warning Text" xfId="7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37">
      <selection activeCell="L48" sqref="L48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.75">
      <c r="A1" s="181" t="s">
        <v>191</v>
      </c>
      <c r="B1" s="182"/>
      <c r="C1" s="182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50" t="s">
        <v>192</v>
      </c>
      <c r="B2" s="151"/>
      <c r="C2" s="151"/>
      <c r="D2" s="152"/>
      <c r="E2" s="44">
        <v>42736</v>
      </c>
      <c r="F2" s="45"/>
      <c r="G2" s="46" t="s">
        <v>193</v>
      </c>
      <c r="H2" s="44">
        <v>43100</v>
      </c>
      <c r="I2" s="47"/>
      <c r="J2" s="1"/>
      <c r="K2" s="1"/>
      <c r="L2" s="1"/>
    </row>
    <row r="3" spans="1:12" ht="13.5">
      <c r="A3" s="48"/>
      <c r="B3" s="49"/>
      <c r="C3" s="49"/>
      <c r="D3" s="49"/>
      <c r="E3" s="50"/>
      <c r="F3" s="50"/>
      <c r="G3" s="49"/>
      <c r="H3" s="49"/>
      <c r="I3" s="51"/>
      <c r="J3" s="1"/>
      <c r="K3" s="1"/>
      <c r="L3" s="1"/>
    </row>
    <row r="4" spans="1:9" s="115" customFormat="1" ht="18">
      <c r="A4" s="153" t="s">
        <v>252</v>
      </c>
      <c r="B4" s="154"/>
      <c r="C4" s="154"/>
      <c r="D4" s="154"/>
      <c r="E4" s="154"/>
      <c r="F4" s="154"/>
      <c r="G4" s="154"/>
      <c r="H4" s="154"/>
      <c r="I4" s="155"/>
    </row>
    <row r="5" spans="1:12" ht="13.5">
      <c r="A5" s="52"/>
      <c r="B5" s="53"/>
      <c r="C5" s="53"/>
      <c r="D5" s="53"/>
      <c r="E5" s="54"/>
      <c r="F5" s="55"/>
      <c r="G5" s="56"/>
      <c r="H5" s="59"/>
      <c r="I5" s="60"/>
      <c r="J5" s="1"/>
      <c r="K5" s="1"/>
      <c r="L5" s="1"/>
    </row>
    <row r="6" spans="1:12" ht="13.5">
      <c r="A6" s="156" t="s">
        <v>194</v>
      </c>
      <c r="B6" s="157"/>
      <c r="C6" s="148" t="s">
        <v>256</v>
      </c>
      <c r="D6" s="149"/>
      <c r="E6" s="58"/>
      <c r="F6" s="58"/>
      <c r="G6" s="58"/>
      <c r="H6" s="58"/>
      <c r="I6" s="61"/>
      <c r="J6" s="1"/>
      <c r="K6" s="1"/>
      <c r="L6" s="1"/>
    </row>
    <row r="7" spans="1:12" ht="13.5">
      <c r="A7" s="62"/>
      <c r="B7" s="63"/>
      <c r="C7" s="53"/>
      <c r="D7" s="53"/>
      <c r="E7" s="58"/>
      <c r="F7" s="58"/>
      <c r="G7" s="58"/>
      <c r="H7" s="58"/>
      <c r="I7" s="61"/>
      <c r="J7" s="1"/>
      <c r="K7" s="1"/>
      <c r="L7" s="1"/>
    </row>
    <row r="8" spans="1:12" ht="13.5">
      <c r="A8" s="145" t="s">
        <v>195</v>
      </c>
      <c r="B8" s="158"/>
      <c r="C8" s="148" t="s">
        <v>257</v>
      </c>
      <c r="D8" s="149"/>
      <c r="E8" s="58"/>
      <c r="F8" s="58"/>
      <c r="G8" s="58"/>
      <c r="H8" s="58"/>
      <c r="I8" s="64"/>
      <c r="J8" s="1"/>
      <c r="K8" s="1"/>
      <c r="L8" s="1"/>
    </row>
    <row r="9" spans="1:12" ht="13.5">
      <c r="A9" s="65"/>
      <c r="B9" s="66"/>
      <c r="C9" s="67"/>
      <c r="D9" s="68"/>
      <c r="E9" s="53"/>
      <c r="F9" s="53"/>
      <c r="G9" s="53"/>
      <c r="H9" s="53"/>
      <c r="I9" s="64"/>
      <c r="J9" s="1"/>
      <c r="K9" s="1"/>
      <c r="L9" s="1"/>
    </row>
    <row r="10" spans="1:12" ht="13.5">
      <c r="A10" s="145" t="s">
        <v>196</v>
      </c>
      <c r="B10" s="146"/>
      <c r="C10" s="148" t="s">
        <v>272</v>
      </c>
      <c r="D10" s="149"/>
      <c r="E10" s="53"/>
      <c r="F10" s="53"/>
      <c r="G10" s="53"/>
      <c r="H10" s="53"/>
      <c r="I10" s="64"/>
      <c r="J10" s="1"/>
      <c r="K10" s="1"/>
      <c r="L10" s="1"/>
    </row>
    <row r="11" spans="1:12" ht="13.5">
      <c r="A11" s="147"/>
      <c r="B11" s="146"/>
      <c r="C11" s="53"/>
      <c r="D11" s="53"/>
      <c r="E11" s="53"/>
      <c r="F11" s="53"/>
      <c r="G11" s="53"/>
      <c r="H11" s="53"/>
      <c r="I11" s="64"/>
      <c r="J11" s="1"/>
      <c r="K11" s="1"/>
      <c r="L11" s="1"/>
    </row>
    <row r="12" spans="1:12" ht="13.5">
      <c r="A12" s="156" t="s">
        <v>197</v>
      </c>
      <c r="B12" s="157"/>
      <c r="C12" s="159" t="s">
        <v>258</v>
      </c>
      <c r="D12" s="160"/>
      <c r="E12" s="160"/>
      <c r="F12" s="160"/>
      <c r="G12" s="160"/>
      <c r="H12" s="160"/>
      <c r="I12" s="161"/>
      <c r="J12" s="1"/>
      <c r="K12" s="1"/>
      <c r="L12" s="1"/>
    </row>
    <row r="13" spans="1:12" ht="13.5">
      <c r="A13" s="62"/>
      <c r="B13" s="63"/>
      <c r="C13" s="69"/>
      <c r="D13" s="53"/>
      <c r="E13" s="53"/>
      <c r="F13" s="53"/>
      <c r="G13" s="53"/>
      <c r="H13" s="53"/>
      <c r="I13" s="64"/>
      <c r="J13" s="1"/>
      <c r="K13" s="1"/>
      <c r="L13" s="1"/>
    </row>
    <row r="14" spans="1:12" ht="13.5">
      <c r="A14" s="156" t="s">
        <v>198</v>
      </c>
      <c r="B14" s="157"/>
      <c r="C14" s="165">
        <v>42000</v>
      </c>
      <c r="D14" s="166"/>
      <c r="E14" s="53"/>
      <c r="F14" s="159" t="s">
        <v>259</v>
      </c>
      <c r="G14" s="160"/>
      <c r="H14" s="160"/>
      <c r="I14" s="161"/>
      <c r="J14" s="1"/>
      <c r="K14" s="1"/>
      <c r="L14" s="1"/>
    </row>
    <row r="15" spans="1:12" ht="13.5">
      <c r="A15" s="62"/>
      <c r="B15" s="63"/>
      <c r="C15" s="53"/>
      <c r="D15" s="53"/>
      <c r="E15" s="53"/>
      <c r="F15" s="53"/>
      <c r="G15" s="53"/>
      <c r="H15" s="53"/>
      <c r="I15" s="64"/>
      <c r="J15" s="1"/>
      <c r="K15" s="1"/>
      <c r="L15" s="1"/>
    </row>
    <row r="16" spans="1:12" ht="13.5">
      <c r="A16" s="156" t="s">
        <v>199</v>
      </c>
      <c r="B16" s="157"/>
      <c r="C16" s="159" t="s">
        <v>260</v>
      </c>
      <c r="D16" s="160"/>
      <c r="E16" s="160"/>
      <c r="F16" s="160"/>
      <c r="G16" s="160"/>
      <c r="H16" s="160"/>
      <c r="I16" s="161"/>
      <c r="J16" s="1"/>
      <c r="K16" s="1"/>
      <c r="L16" s="1"/>
    </row>
    <row r="17" spans="1:12" ht="13.5">
      <c r="A17" s="62"/>
      <c r="B17" s="63"/>
      <c r="C17" s="53"/>
      <c r="D17" s="53"/>
      <c r="E17" s="53"/>
      <c r="F17" s="53"/>
      <c r="G17" s="53"/>
      <c r="H17" s="53"/>
      <c r="I17" s="64"/>
      <c r="J17" s="1"/>
      <c r="K17" s="1"/>
      <c r="L17" s="1"/>
    </row>
    <row r="18" spans="1:12" ht="13.5">
      <c r="A18" s="156" t="s">
        <v>200</v>
      </c>
      <c r="B18" s="157"/>
      <c r="C18" s="162" t="s">
        <v>261</v>
      </c>
      <c r="D18" s="163"/>
      <c r="E18" s="163"/>
      <c r="F18" s="163"/>
      <c r="G18" s="163"/>
      <c r="H18" s="163"/>
      <c r="I18" s="164"/>
      <c r="J18" s="1"/>
      <c r="K18" s="1"/>
      <c r="L18" s="1"/>
    </row>
    <row r="19" spans="1:12" ht="13.5">
      <c r="A19" s="62"/>
      <c r="B19" s="63"/>
      <c r="C19" s="69"/>
      <c r="D19" s="53"/>
      <c r="E19" s="53"/>
      <c r="F19" s="53"/>
      <c r="G19" s="53"/>
      <c r="H19" s="53"/>
      <c r="I19" s="64"/>
      <c r="J19" s="1"/>
      <c r="K19" s="1"/>
      <c r="L19" s="1"/>
    </row>
    <row r="20" spans="1:12" ht="13.5">
      <c r="A20" s="156" t="s">
        <v>201</v>
      </c>
      <c r="B20" s="157"/>
      <c r="C20" s="162" t="s">
        <v>262</v>
      </c>
      <c r="D20" s="163"/>
      <c r="E20" s="163"/>
      <c r="F20" s="163"/>
      <c r="G20" s="163"/>
      <c r="H20" s="163"/>
      <c r="I20" s="164"/>
      <c r="J20" s="1"/>
      <c r="K20" s="1"/>
      <c r="L20" s="1"/>
    </row>
    <row r="21" spans="1:12" ht="13.5">
      <c r="A21" s="62"/>
      <c r="B21" s="63"/>
      <c r="C21" s="69"/>
      <c r="D21" s="53"/>
      <c r="E21" s="53"/>
      <c r="F21" s="53"/>
      <c r="G21" s="53"/>
      <c r="H21" s="53"/>
      <c r="I21" s="64"/>
      <c r="J21" s="1"/>
      <c r="K21" s="1"/>
      <c r="L21" s="1"/>
    </row>
    <row r="22" spans="1:12" ht="13.5">
      <c r="A22" s="156" t="s">
        <v>202</v>
      </c>
      <c r="B22" s="157"/>
      <c r="C22" s="70">
        <v>472</v>
      </c>
      <c r="D22" s="159" t="s">
        <v>259</v>
      </c>
      <c r="E22" s="167"/>
      <c r="F22" s="168"/>
      <c r="G22" s="156"/>
      <c r="H22" s="170"/>
      <c r="I22" s="71"/>
      <c r="J22" s="1"/>
      <c r="K22" s="1"/>
      <c r="L22" s="1"/>
    </row>
    <row r="23" spans="1:12" ht="13.5">
      <c r="A23" s="62"/>
      <c r="B23" s="63"/>
      <c r="C23" s="53"/>
      <c r="D23" s="53"/>
      <c r="E23" s="53"/>
      <c r="F23" s="53"/>
      <c r="G23" s="53"/>
      <c r="H23" s="53"/>
      <c r="I23" s="64"/>
      <c r="J23" s="1"/>
      <c r="K23" s="1"/>
      <c r="L23" s="1"/>
    </row>
    <row r="24" spans="1:12" ht="13.5">
      <c r="A24" s="156" t="s">
        <v>203</v>
      </c>
      <c r="B24" s="157"/>
      <c r="C24" s="70">
        <v>5</v>
      </c>
      <c r="D24" s="159" t="s">
        <v>263</v>
      </c>
      <c r="E24" s="167"/>
      <c r="F24" s="167"/>
      <c r="G24" s="168"/>
      <c r="H24" s="72" t="s">
        <v>204</v>
      </c>
      <c r="I24" s="118">
        <v>1179</v>
      </c>
      <c r="J24" s="1"/>
      <c r="K24" s="1"/>
      <c r="L24" s="1"/>
    </row>
    <row r="25" spans="1:12" ht="13.5">
      <c r="A25" s="62"/>
      <c r="B25" s="63"/>
      <c r="C25" s="53"/>
      <c r="D25" s="53"/>
      <c r="E25" s="53"/>
      <c r="F25" s="53"/>
      <c r="G25" s="63"/>
      <c r="H25" s="63" t="s">
        <v>253</v>
      </c>
      <c r="I25" s="73"/>
      <c r="J25" s="1"/>
      <c r="K25" s="1"/>
      <c r="L25" s="1"/>
    </row>
    <row r="26" spans="1:12" ht="13.5">
      <c r="A26" s="156" t="s">
        <v>205</v>
      </c>
      <c r="B26" s="157"/>
      <c r="C26" s="74" t="s">
        <v>265</v>
      </c>
      <c r="D26" s="75"/>
      <c r="E26" s="76"/>
      <c r="F26" s="53"/>
      <c r="G26" s="169" t="s">
        <v>206</v>
      </c>
      <c r="H26" s="157"/>
      <c r="I26" s="77" t="s">
        <v>264</v>
      </c>
      <c r="J26" s="1"/>
      <c r="K26" s="1"/>
      <c r="L26" s="1"/>
    </row>
    <row r="27" spans="1:12" ht="13.5">
      <c r="A27" s="62"/>
      <c r="B27" s="63"/>
      <c r="C27" s="53"/>
      <c r="D27" s="53"/>
      <c r="E27" s="53"/>
      <c r="F27" s="53"/>
      <c r="G27" s="53"/>
      <c r="H27" s="53"/>
      <c r="I27" s="78"/>
      <c r="J27" s="1"/>
      <c r="K27" s="1"/>
      <c r="L27" s="1"/>
    </row>
    <row r="28" spans="1:12" ht="13.5">
      <c r="A28" s="176" t="s">
        <v>207</v>
      </c>
      <c r="B28" s="177"/>
      <c r="C28" s="178"/>
      <c r="D28" s="178"/>
      <c r="E28" s="177" t="s">
        <v>208</v>
      </c>
      <c r="F28" s="179"/>
      <c r="G28" s="179"/>
      <c r="H28" s="178" t="s">
        <v>209</v>
      </c>
      <c r="I28" s="180"/>
      <c r="J28" s="1"/>
      <c r="K28" s="1"/>
      <c r="L28" s="1"/>
    </row>
    <row r="29" spans="1:12" ht="13.5">
      <c r="A29" s="79"/>
      <c r="B29" s="76"/>
      <c r="C29" s="76"/>
      <c r="D29" s="68"/>
      <c r="E29" s="53"/>
      <c r="F29" s="53"/>
      <c r="G29" s="53"/>
      <c r="H29" s="80"/>
      <c r="I29" s="78"/>
      <c r="J29" s="1"/>
      <c r="K29" s="1"/>
      <c r="L29" s="1"/>
    </row>
    <row r="30" spans="1:12" ht="13.5">
      <c r="A30" s="173"/>
      <c r="B30" s="174"/>
      <c r="C30" s="174"/>
      <c r="D30" s="175"/>
      <c r="E30" s="173"/>
      <c r="F30" s="174"/>
      <c r="G30" s="174"/>
      <c r="H30" s="148"/>
      <c r="I30" s="149"/>
      <c r="J30" s="1"/>
      <c r="K30" s="1"/>
      <c r="L30" s="1"/>
    </row>
    <row r="31" spans="1:12" ht="13.5">
      <c r="A31" s="62"/>
      <c r="B31" s="63"/>
      <c r="C31" s="69"/>
      <c r="D31" s="171"/>
      <c r="E31" s="171"/>
      <c r="F31" s="171"/>
      <c r="G31" s="172"/>
      <c r="H31" s="53"/>
      <c r="I31" s="81"/>
      <c r="J31" s="1"/>
      <c r="K31" s="1"/>
      <c r="L31" s="1"/>
    </row>
    <row r="32" spans="1:12" ht="13.5">
      <c r="A32" s="173"/>
      <c r="B32" s="174"/>
      <c r="C32" s="174"/>
      <c r="D32" s="175"/>
      <c r="E32" s="173"/>
      <c r="F32" s="174"/>
      <c r="G32" s="174"/>
      <c r="H32" s="148"/>
      <c r="I32" s="149"/>
      <c r="J32" s="1"/>
      <c r="K32" s="1"/>
      <c r="L32" s="1"/>
    </row>
    <row r="33" spans="1:12" ht="13.5">
      <c r="A33" s="62"/>
      <c r="B33" s="63"/>
      <c r="C33" s="69"/>
      <c r="D33" s="57"/>
      <c r="E33" s="57"/>
      <c r="F33" s="57"/>
      <c r="G33" s="58"/>
      <c r="H33" s="53"/>
      <c r="I33" s="82"/>
      <c r="J33" s="1"/>
      <c r="K33" s="1"/>
      <c r="L33" s="1"/>
    </row>
    <row r="34" spans="1:12" ht="13.5">
      <c r="A34" s="173"/>
      <c r="B34" s="174"/>
      <c r="C34" s="174"/>
      <c r="D34" s="175"/>
      <c r="E34" s="173"/>
      <c r="F34" s="174"/>
      <c r="G34" s="174"/>
      <c r="H34" s="148"/>
      <c r="I34" s="149"/>
      <c r="J34" s="1"/>
      <c r="K34" s="1"/>
      <c r="L34" s="1"/>
    </row>
    <row r="35" spans="1:12" ht="13.5">
      <c r="A35" s="62"/>
      <c r="B35" s="63"/>
      <c r="C35" s="69"/>
      <c r="D35" s="57"/>
      <c r="E35" s="57"/>
      <c r="F35" s="57"/>
      <c r="G35" s="58"/>
      <c r="H35" s="53"/>
      <c r="I35" s="82"/>
      <c r="J35" s="1"/>
      <c r="K35" s="1"/>
      <c r="L35" s="1"/>
    </row>
    <row r="36" spans="1:12" ht="13.5">
      <c r="A36" s="173"/>
      <c r="B36" s="174"/>
      <c r="C36" s="174"/>
      <c r="D36" s="175"/>
      <c r="E36" s="173"/>
      <c r="F36" s="174"/>
      <c r="G36" s="174"/>
      <c r="H36" s="148"/>
      <c r="I36" s="149"/>
      <c r="J36" s="1"/>
      <c r="K36" s="1"/>
      <c r="L36" s="1"/>
    </row>
    <row r="37" spans="1:12" ht="13.5">
      <c r="A37" s="83"/>
      <c r="B37" s="84"/>
      <c r="C37" s="183"/>
      <c r="D37" s="184"/>
      <c r="E37" s="53"/>
      <c r="F37" s="183"/>
      <c r="G37" s="184"/>
      <c r="H37" s="53"/>
      <c r="I37" s="64"/>
      <c r="J37" s="1"/>
      <c r="K37" s="1"/>
      <c r="L37" s="1"/>
    </row>
    <row r="38" spans="1:12" ht="13.5">
      <c r="A38" s="173"/>
      <c r="B38" s="174"/>
      <c r="C38" s="174"/>
      <c r="D38" s="175"/>
      <c r="E38" s="173"/>
      <c r="F38" s="174"/>
      <c r="G38" s="174"/>
      <c r="H38" s="148"/>
      <c r="I38" s="149"/>
      <c r="J38" s="1"/>
      <c r="K38" s="1"/>
      <c r="L38" s="1"/>
    </row>
    <row r="39" spans="1:12" ht="13.5">
      <c r="A39" s="83"/>
      <c r="B39" s="84"/>
      <c r="C39" s="85"/>
      <c r="D39" s="86"/>
      <c r="E39" s="53"/>
      <c r="F39" s="85"/>
      <c r="G39" s="86"/>
      <c r="H39" s="53"/>
      <c r="I39" s="64"/>
      <c r="J39" s="1"/>
      <c r="K39" s="1"/>
      <c r="L39" s="1"/>
    </row>
    <row r="40" spans="1:12" ht="13.5">
      <c r="A40" s="173"/>
      <c r="B40" s="174"/>
      <c r="C40" s="174"/>
      <c r="D40" s="175"/>
      <c r="E40" s="173"/>
      <c r="F40" s="174"/>
      <c r="G40" s="174"/>
      <c r="H40" s="148"/>
      <c r="I40" s="149"/>
      <c r="J40" s="1"/>
      <c r="K40" s="1"/>
      <c r="L40" s="1"/>
    </row>
    <row r="41" spans="1:12" ht="13.5">
      <c r="A41" s="87"/>
      <c r="B41" s="76"/>
      <c r="C41" s="76"/>
      <c r="D41" s="76"/>
      <c r="E41" s="88"/>
      <c r="F41" s="89"/>
      <c r="G41" s="89"/>
      <c r="H41" s="90"/>
      <c r="I41" s="91"/>
      <c r="J41" s="1"/>
      <c r="K41" s="1"/>
      <c r="L41" s="1"/>
    </row>
    <row r="42" spans="1:12" ht="13.5">
      <c r="A42" s="83"/>
      <c r="B42" s="84"/>
      <c r="C42" s="85"/>
      <c r="D42" s="86"/>
      <c r="E42" s="53"/>
      <c r="F42" s="85"/>
      <c r="G42" s="86"/>
      <c r="H42" s="53"/>
      <c r="I42" s="64"/>
      <c r="J42" s="1"/>
      <c r="K42" s="1"/>
      <c r="L42" s="1"/>
    </row>
    <row r="43" spans="1:12" ht="13.5">
      <c r="A43" s="92"/>
      <c r="B43" s="93"/>
      <c r="C43" s="93"/>
      <c r="D43" s="67"/>
      <c r="E43" s="67"/>
      <c r="F43" s="93"/>
      <c r="G43" s="67"/>
      <c r="H43" s="67"/>
      <c r="I43" s="94"/>
      <c r="J43" s="1"/>
      <c r="K43" s="1"/>
      <c r="L43" s="1"/>
    </row>
    <row r="44" spans="1:12" ht="13.5">
      <c r="A44" s="145" t="s">
        <v>210</v>
      </c>
      <c r="B44" s="158"/>
      <c r="C44" s="148"/>
      <c r="D44" s="149"/>
      <c r="E44" s="68"/>
      <c r="F44" s="159"/>
      <c r="G44" s="174"/>
      <c r="H44" s="174"/>
      <c r="I44" s="175"/>
      <c r="J44" s="1"/>
      <c r="K44" s="1"/>
      <c r="L44" s="1"/>
    </row>
    <row r="45" spans="1:12" ht="13.5">
      <c r="A45" s="83"/>
      <c r="B45" s="84"/>
      <c r="C45" s="183"/>
      <c r="D45" s="184"/>
      <c r="E45" s="53"/>
      <c r="F45" s="183"/>
      <c r="G45" s="185"/>
      <c r="H45" s="95"/>
      <c r="I45" s="96"/>
      <c r="J45" s="1"/>
      <c r="K45" s="1"/>
      <c r="L45" s="1"/>
    </row>
    <row r="46" spans="1:12" ht="13.5">
      <c r="A46" s="145" t="s">
        <v>211</v>
      </c>
      <c r="B46" s="158"/>
      <c r="C46" s="186" t="s">
        <v>273</v>
      </c>
      <c r="D46" s="187"/>
      <c r="E46" s="187"/>
      <c r="F46" s="187"/>
      <c r="G46" s="187"/>
      <c r="H46" s="187"/>
      <c r="I46" s="188"/>
      <c r="J46" s="1"/>
      <c r="K46" s="1"/>
      <c r="L46" s="1"/>
    </row>
    <row r="47" spans="1:12" ht="13.5">
      <c r="A47" s="62"/>
      <c r="B47" s="63"/>
      <c r="C47" s="69" t="s">
        <v>212</v>
      </c>
      <c r="D47" s="53"/>
      <c r="E47" s="53"/>
      <c r="F47" s="53"/>
      <c r="G47" s="53"/>
      <c r="H47" s="53"/>
      <c r="I47" s="64"/>
      <c r="J47" s="1"/>
      <c r="K47" s="1"/>
      <c r="L47" s="1"/>
    </row>
    <row r="48" spans="1:12" ht="13.5">
      <c r="A48" s="145" t="s">
        <v>213</v>
      </c>
      <c r="B48" s="158"/>
      <c r="C48" s="193" t="s">
        <v>270</v>
      </c>
      <c r="D48" s="194"/>
      <c r="E48" s="195"/>
      <c r="F48" s="53"/>
      <c r="G48" s="72" t="s">
        <v>214</v>
      </c>
      <c r="H48" s="193" t="s">
        <v>298</v>
      </c>
      <c r="I48" s="195"/>
      <c r="J48" s="1"/>
      <c r="K48" s="1"/>
      <c r="L48" s="1"/>
    </row>
    <row r="49" spans="1:12" ht="13.5">
      <c r="A49" s="62"/>
      <c r="B49" s="63"/>
      <c r="C49" s="69"/>
      <c r="D49" s="53"/>
      <c r="E49" s="53"/>
      <c r="F49" s="53"/>
      <c r="G49" s="53"/>
      <c r="H49" s="53"/>
      <c r="I49" s="64"/>
      <c r="J49" s="1"/>
      <c r="K49" s="1"/>
      <c r="L49" s="1"/>
    </row>
    <row r="50" spans="1:12" ht="13.5">
      <c r="A50" s="145" t="s">
        <v>200</v>
      </c>
      <c r="B50" s="158"/>
      <c r="C50" s="198" t="s">
        <v>266</v>
      </c>
      <c r="D50" s="199"/>
      <c r="E50" s="199"/>
      <c r="F50" s="199"/>
      <c r="G50" s="199"/>
      <c r="H50" s="199"/>
      <c r="I50" s="200"/>
      <c r="J50" s="1"/>
      <c r="K50" s="1"/>
      <c r="L50" s="1"/>
    </row>
    <row r="51" spans="1:12" ht="13.5">
      <c r="A51" s="62"/>
      <c r="B51" s="63"/>
      <c r="C51" s="53"/>
      <c r="D51" s="53"/>
      <c r="E51" s="53"/>
      <c r="F51" s="53"/>
      <c r="G51" s="53"/>
      <c r="H51" s="53"/>
      <c r="I51" s="64"/>
      <c r="J51" s="1"/>
      <c r="K51" s="1"/>
      <c r="L51" s="1"/>
    </row>
    <row r="52" spans="1:12" ht="13.5">
      <c r="A52" s="156" t="s">
        <v>215</v>
      </c>
      <c r="B52" s="157"/>
      <c r="C52" s="193" t="s">
        <v>302</v>
      </c>
      <c r="D52" s="194"/>
      <c r="E52" s="194"/>
      <c r="F52" s="194"/>
      <c r="G52" s="194"/>
      <c r="H52" s="194"/>
      <c r="I52" s="161"/>
      <c r="J52" s="1"/>
      <c r="K52" s="1"/>
      <c r="L52" s="1"/>
    </row>
    <row r="53" spans="1:12" ht="13.5">
      <c r="A53" s="97"/>
      <c r="B53" s="67"/>
      <c r="C53" s="189" t="s">
        <v>277</v>
      </c>
      <c r="D53" s="189"/>
      <c r="E53" s="189"/>
      <c r="F53" s="189"/>
      <c r="G53" s="189"/>
      <c r="H53" s="189"/>
      <c r="I53" s="99"/>
      <c r="J53" s="1"/>
      <c r="K53" s="1"/>
      <c r="L53" s="1"/>
    </row>
    <row r="54" spans="1:12" ht="13.5">
      <c r="A54" s="97"/>
      <c r="B54" s="67"/>
      <c r="C54" s="98"/>
      <c r="D54" s="98"/>
      <c r="E54" s="98"/>
      <c r="F54" s="98"/>
      <c r="G54" s="98"/>
      <c r="H54" s="98"/>
      <c r="I54" s="99"/>
      <c r="J54" s="1"/>
      <c r="K54" s="1"/>
      <c r="L54" s="1"/>
    </row>
    <row r="55" spans="1:12" ht="13.5">
      <c r="A55" s="97"/>
      <c r="B55" s="201" t="s">
        <v>216</v>
      </c>
      <c r="C55" s="202"/>
      <c r="D55" s="202"/>
      <c r="E55" s="202"/>
      <c r="F55" s="100"/>
      <c r="G55" s="100"/>
      <c r="H55" s="100"/>
      <c r="I55" s="101"/>
      <c r="J55" s="1"/>
      <c r="K55" s="1"/>
      <c r="L55" s="1"/>
    </row>
    <row r="56" spans="1:12" ht="13.5">
      <c r="A56" s="97"/>
      <c r="B56" s="203" t="s">
        <v>244</v>
      </c>
      <c r="C56" s="204"/>
      <c r="D56" s="204"/>
      <c r="E56" s="204"/>
      <c r="F56" s="204"/>
      <c r="G56" s="204"/>
      <c r="H56" s="204"/>
      <c r="I56" s="205"/>
      <c r="J56" s="1"/>
      <c r="K56" s="1"/>
      <c r="L56" s="1"/>
    </row>
    <row r="57" spans="1:12" ht="13.5">
      <c r="A57" s="97"/>
      <c r="B57" s="203" t="s">
        <v>271</v>
      </c>
      <c r="C57" s="204"/>
      <c r="D57" s="204"/>
      <c r="E57" s="204"/>
      <c r="F57" s="204"/>
      <c r="G57" s="204"/>
      <c r="H57" s="204"/>
      <c r="I57" s="101"/>
      <c r="J57" s="1"/>
      <c r="K57" s="1"/>
      <c r="L57" s="1"/>
    </row>
    <row r="58" spans="1:12" ht="13.5">
      <c r="A58" s="97"/>
      <c r="B58" s="203" t="s">
        <v>245</v>
      </c>
      <c r="C58" s="204"/>
      <c r="D58" s="204"/>
      <c r="E58" s="204"/>
      <c r="F58" s="204"/>
      <c r="G58" s="204"/>
      <c r="H58" s="204"/>
      <c r="I58" s="205"/>
      <c r="J58" s="1"/>
      <c r="K58" s="1"/>
      <c r="L58" s="1"/>
    </row>
    <row r="59" spans="1:12" ht="13.5">
      <c r="A59" s="97"/>
      <c r="B59" s="203" t="s">
        <v>246</v>
      </c>
      <c r="C59" s="204"/>
      <c r="D59" s="204"/>
      <c r="E59" s="204"/>
      <c r="F59" s="204"/>
      <c r="G59" s="204"/>
      <c r="H59" s="204"/>
      <c r="I59" s="205"/>
      <c r="J59" s="1"/>
      <c r="K59" s="1"/>
      <c r="L59" s="1"/>
    </row>
    <row r="60" spans="1:12" ht="13.5">
      <c r="A60" s="97"/>
      <c r="B60" s="102"/>
      <c r="C60" s="103"/>
      <c r="D60" s="103"/>
      <c r="E60" s="103"/>
      <c r="F60" s="103"/>
      <c r="G60" s="103"/>
      <c r="H60" s="103"/>
      <c r="I60" s="104"/>
      <c r="J60" s="1"/>
      <c r="K60" s="1"/>
      <c r="L60" s="1"/>
    </row>
    <row r="61" spans="1:12" ht="14.25" thickBot="1">
      <c r="A61" s="105" t="s">
        <v>217</v>
      </c>
      <c r="B61" s="53"/>
      <c r="C61" s="53"/>
      <c r="D61" s="53"/>
      <c r="E61" s="53"/>
      <c r="F61" s="53"/>
      <c r="G61" s="106"/>
      <c r="H61" s="107"/>
      <c r="I61" s="108"/>
      <c r="J61" s="1"/>
      <c r="K61" s="1"/>
      <c r="L61" s="1"/>
    </row>
    <row r="62" spans="1:12" ht="13.5">
      <c r="A62" s="52"/>
      <c r="B62" s="53"/>
      <c r="C62" s="53"/>
      <c r="D62" s="53"/>
      <c r="E62" s="67" t="s">
        <v>218</v>
      </c>
      <c r="F62" s="76"/>
      <c r="G62" s="190" t="s">
        <v>219</v>
      </c>
      <c r="H62" s="191"/>
      <c r="I62" s="192"/>
      <c r="J62" s="1"/>
      <c r="K62" s="1"/>
      <c r="L62" s="1"/>
    </row>
    <row r="63" spans="1:12" ht="13.5">
      <c r="A63" s="109"/>
      <c r="B63" s="110"/>
      <c r="C63" s="111"/>
      <c r="D63" s="111"/>
      <c r="E63" s="111"/>
      <c r="F63" s="111"/>
      <c r="G63" s="196"/>
      <c r="H63" s="197"/>
      <c r="I63" s="112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51">
      <selection activeCell="J64" sqref="J64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0" width="12.421875" style="9" bestFit="1" customWidth="1"/>
    <col min="11" max="11" width="12.421875" style="133" bestFit="1" customWidth="1"/>
    <col min="12" max="16384" width="9.140625" style="3" customWidth="1"/>
  </cols>
  <sheetData>
    <row r="1" spans="1:11" ht="12.75" customHeight="1">
      <c r="A1" s="239" t="s">
        <v>116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2.75" customHeight="1">
      <c r="A2" s="240" t="s">
        <v>300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1" ht="13.5">
      <c r="A3" s="241" t="s">
        <v>267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7">
      <c r="A4" s="244" t="s">
        <v>40</v>
      </c>
      <c r="B4" s="245"/>
      <c r="C4" s="245"/>
      <c r="D4" s="245"/>
      <c r="E4" s="245"/>
      <c r="F4" s="245"/>
      <c r="G4" s="245"/>
      <c r="H4" s="246"/>
      <c r="I4" s="12" t="s">
        <v>274</v>
      </c>
      <c r="J4" s="12" t="s">
        <v>254</v>
      </c>
      <c r="K4" s="124" t="s">
        <v>255</v>
      </c>
    </row>
    <row r="5" spans="1:11" ht="13.5">
      <c r="A5" s="247">
        <v>1</v>
      </c>
      <c r="B5" s="247"/>
      <c r="C5" s="247"/>
      <c r="D5" s="247"/>
      <c r="E5" s="247"/>
      <c r="F5" s="247"/>
      <c r="G5" s="247"/>
      <c r="H5" s="247"/>
      <c r="I5" s="30">
        <v>2</v>
      </c>
      <c r="J5" s="29">
        <v>3</v>
      </c>
      <c r="K5" s="125">
        <v>4</v>
      </c>
    </row>
    <row r="6" spans="1:11" ht="13.5">
      <c r="A6" s="248"/>
      <c r="B6" s="249"/>
      <c r="C6" s="249"/>
      <c r="D6" s="249"/>
      <c r="E6" s="249"/>
      <c r="F6" s="249"/>
      <c r="G6" s="249"/>
      <c r="H6" s="249"/>
      <c r="I6" s="249"/>
      <c r="J6" s="249"/>
      <c r="K6" s="250"/>
    </row>
    <row r="7" spans="1:11" ht="13.5">
      <c r="A7" s="220" t="s">
        <v>41</v>
      </c>
      <c r="B7" s="221"/>
      <c r="C7" s="221"/>
      <c r="D7" s="221"/>
      <c r="E7" s="221"/>
      <c r="F7" s="221"/>
      <c r="G7" s="221"/>
      <c r="H7" s="238"/>
      <c r="I7" s="14">
        <v>1</v>
      </c>
      <c r="J7" s="32">
        <v>0</v>
      </c>
      <c r="K7" s="126">
        <v>0</v>
      </c>
    </row>
    <row r="8" spans="1:11" ht="13.5">
      <c r="A8" s="227" t="s">
        <v>276</v>
      </c>
      <c r="B8" s="228"/>
      <c r="C8" s="228"/>
      <c r="D8" s="228"/>
      <c r="E8" s="228"/>
      <c r="F8" s="228"/>
      <c r="G8" s="228"/>
      <c r="H8" s="229"/>
      <c r="I8" s="16">
        <v>2</v>
      </c>
      <c r="J8" s="33">
        <f>J9+J16+J26+J35+J39</f>
        <v>389562826</v>
      </c>
      <c r="K8" s="127">
        <f>K9+K16+K26+K35+K39</f>
        <v>382285930</v>
      </c>
    </row>
    <row r="9" spans="1:11" ht="13.5">
      <c r="A9" s="227" t="s">
        <v>157</v>
      </c>
      <c r="B9" s="228"/>
      <c r="C9" s="228"/>
      <c r="D9" s="228"/>
      <c r="E9" s="228"/>
      <c r="F9" s="228"/>
      <c r="G9" s="228"/>
      <c r="H9" s="229"/>
      <c r="I9" s="16">
        <v>3</v>
      </c>
      <c r="J9" s="33">
        <f>SUM(J10:J15)</f>
        <v>1780286</v>
      </c>
      <c r="K9" s="127">
        <f>SUM(K10:K15)</f>
        <v>1701778</v>
      </c>
    </row>
    <row r="10" spans="1:11" ht="13.5">
      <c r="A10" s="224" t="s">
        <v>89</v>
      </c>
      <c r="B10" s="225"/>
      <c r="C10" s="225"/>
      <c r="D10" s="225"/>
      <c r="E10" s="225"/>
      <c r="F10" s="225"/>
      <c r="G10" s="225"/>
      <c r="H10" s="226"/>
      <c r="I10" s="16">
        <v>4</v>
      </c>
      <c r="J10" s="32"/>
      <c r="K10" s="126"/>
    </row>
    <row r="11" spans="1:11" ht="13.5">
      <c r="A11" s="224" t="s">
        <v>7</v>
      </c>
      <c r="B11" s="225"/>
      <c r="C11" s="225"/>
      <c r="D11" s="225"/>
      <c r="E11" s="225"/>
      <c r="F11" s="225"/>
      <c r="G11" s="225"/>
      <c r="H11" s="226"/>
      <c r="I11" s="16">
        <v>5</v>
      </c>
      <c r="J11" s="32">
        <v>1730286</v>
      </c>
      <c r="K11" s="126">
        <v>1591778</v>
      </c>
    </row>
    <row r="12" spans="1:11" ht="13.5">
      <c r="A12" s="224" t="s">
        <v>90</v>
      </c>
      <c r="B12" s="225"/>
      <c r="C12" s="225"/>
      <c r="D12" s="225"/>
      <c r="E12" s="225"/>
      <c r="F12" s="225"/>
      <c r="G12" s="225"/>
      <c r="H12" s="226"/>
      <c r="I12" s="16">
        <v>6</v>
      </c>
      <c r="J12" s="32"/>
      <c r="K12" s="126"/>
    </row>
    <row r="13" spans="1:11" ht="13.5">
      <c r="A13" s="224" t="s">
        <v>160</v>
      </c>
      <c r="B13" s="225"/>
      <c r="C13" s="225"/>
      <c r="D13" s="225"/>
      <c r="E13" s="225"/>
      <c r="F13" s="225"/>
      <c r="G13" s="225"/>
      <c r="H13" s="226"/>
      <c r="I13" s="16">
        <v>7</v>
      </c>
      <c r="J13" s="32">
        <v>50000</v>
      </c>
      <c r="K13" s="126">
        <v>110000</v>
      </c>
    </row>
    <row r="14" spans="1:11" ht="13.5">
      <c r="A14" s="224" t="s">
        <v>161</v>
      </c>
      <c r="B14" s="225"/>
      <c r="C14" s="225"/>
      <c r="D14" s="225"/>
      <c r="E14" s="225"/>
      <c r="F14" s="225"/>
      <c r="G14" s="225"/>
      <c r="H14" s="226"/>
      <c r="I14" s="16">
        <v>8</v>
      </c>
      <c r="J14" s="32"/>
      <c r="K14" s="126"/>
    </row>
    <row r="15" spans="1:11" ht="13.5">
      <c r="A15" s="224" t="s">
        <v>162</v>
      </c>
      <c r="B15" s="225"/>
      <c r="C15" s="225"/>
      <c r="D15" s="225"/>
      <c r="E15" s="225"/>
      <c r="F15" s="225"/>
      <c r="G15" s="225"/>
      <c r="H15" s="226"/>
      <c r="I15" s="16">
        <v>9</v>
      </c>
      <c r="J15" s="32"/>
      <c r="K15" s="126"/>
    </row>
    <row r="16" spans="1:11" ht="13.5">
      <c r="A16" s="227" t="s">
        <v>158</v>
      </c>
      <c r="B16" s="228"/>
      <c r="C16" s="228"/>
      <c r="D16" s="228"/>
      <c r="E16" s="228"/>
      <c r="F16" s="228"/>
      <c r="G16" s="228"/>
      <c r="H16" s="229"/>
      <c r="I16" s="16">
        <v>10</v>
      </c>
      <c r="J16" s="33">
        <f>SUM(J17:J25)</f>
        <v>362707673</v>
      </c>
      <c r="K16" s="127">
        <f>SUM(K17:K25)</f>
        <v>356373670</v>
      </c>
    </row>
    <row r="17" spans="1:11" ht="13.5">
      <c r="A17" s="224" t="s">
        <v>163</v>
      </c>
      <c r="B17" s="225"/>
      <c r="C17" s="225"/>
      <c r="D17" s="225"/>
      <c r="E17" s="225"/>
      <c r="F17" s="225"/>
      <c r="G17" s="225"/>
      <c r="H17" s="226"/>
      <c r="I17" s="16">
        <v>11</v>
      </c>
      <c r="J17" s="32">
        <v>72089888</v>
      </c>
      <c r="K17" s="126">
        <v>72089888</v>
      </c>
    </row>
    <row r="18" spans="1:11" ht="13.5">
      <c r="A18" s="224" t="s">
        <v>190</v>
      </c>
      <c r="B18" s="225"/>
      <c r="C18" s="225"/>
      <c r="D18" s="225"/>
      <c r="E18" s="225"/>
      <c r="F18" s="225"/>
      <c r="G18" s="225"/>
      <c r="H18" s="226"/>
      <c r="I18" s="16">
        <v>12</v>
      </c>
      <c r="J18" s="32">
        <v>264005010</v>
      </c>
      <c r="K18" s="126">
        <v>259603392</v>
      </c>
    </row>
    <row r="19" spans="1:11" ht="13.5">
      <c r="A19" s="224" t="s">
        <v>164</v>
      </c>
      <c r="B19" s="225"/>
      <c r="C19" s="225"/>
      <c r="D19" s="225"/>
      <c r="E19" s="225"/>
      <c r="F19" s="225"/>
      <c r="G19" s="225"/>
      <c r="H19" s="226"/>
      <c r="I19" s="16">
        <v>13</v>
      </c>
      <c r="J19" s="32">
        <v>24328338</v>
      </c>
      <c r="K19" s="126">
        <v>22563250</v>
      </c>
    </row>
    <row r="20" spans="1:11" ht="13.5">
      <c r="A20" s="224" t="s">
        <v>11</v>
      </c>
      <c r="B20" s="225"/>
      <c r="C20" s="225"/>
      <c r="D20" s="225"/>
      <c r="E20" s="225"/>
      <c r="F20" s="225"/>
      <c r="G20" s="225"/>
      <c r="H20" s="226"/>
      <c r="I20" s="16">
        <v>14</v>
      </c>
      <c r="J20" s="32">
        <v>2013671</v>
      </c>
      <c r="K20" s="126">
        <v>1709650</v>
      </c>
    </row>
    <row r="21" spans="1:11" ht="13.5">
      <c r="A21" s="224" t="s">
        <v>12</v>
      </c>
      <c r="B21" s="225"/>
      <c r="C21" s="225"/>
      <c r="D21" s="225"/>
      <c r="E21" s="225"/>
      <c r="F21" s="225"/>
      <c r="G21" s="225"/>
      <c r="H21" s="226"/>
      <c r="I21" s="16">
        <v>15</v>
      </c>
      <c r="J21" s="32"/>
      <c r="K21" s="126"/>
    </row>
    <row r="22" spans="1:11" ht="13.5">
      <c r="A22" s="224" t="s">
        <v>53</v>
      </c>
      <c r="B22" s="225"/>
      <c r="C22" s="225"/>
      <c r="D22" s="225"/>
      <c r="E22" s="225"/>
      <c r="F22" s="225"/>
      <c r="G22" s="225"/>
      <c r="H22" s="226"/>
      <c r="I22" s="16">
        <v>16</v>
      </c>
      <c r="J22" s="32"/>
      <c r="K22" s="126"/>
    </row>
    <row r="23" spans="1:11" ht="13.5">
      <c r="A23" s="224" t="s">
        <v>54</v>
      </c>
      <c r="B23" s="225"/>
      <c r="C23" s="225"/>
      <c r="D23" s="225"/>
      <c r="E23" s="225"/>
      <c r="F23" s="225"/>
      <c r="G23" s="225"/>
      <c r="H23" s="226"/>
      <c r="I23" s="16">
        <v>17</v>
      </c>
      <c r="J23" s="32">
        <v>39468</v>
      </c>
      <c r="K23" s="126">
        <v>176192</v>
      </c>
    </row>
    <row r="24" spans="1:11" ht="13.5">
      <c r="A24" s="224" t="s">
        <v>55</v>
      </c>
      <c r="B24" s="225"/>
      <c r="C24" s="225"/>
      <c r="D24" s="225"/>
      <c r="E24" s="225"/>
      <c r="F24" s="225"/>
      <c r="G24" s="225"/>
      <c r="H24" s="226"/>
      <c r="I24" s="16">
        <v>18</v>
      </c>
      <c r="J24" s="32">
        <v>231298</v>
      </c>
      <c r="K24" s="126">
        <v>231298</v>
      </c>
    </row>
    <row r="25" spans="1:11" ht="13.5">
      <c r="A25" s="224" t="s">
        <v>56</v>
      </c>
      <c r="B25" s="225"/>
      <c r="C25" s="225"/>
      <c r="D25" s="225"/>
      <c r="E25" s="225"/>
      <c r="F25" s="225"/>
      <c r="G25" s="225"/>
      <c r="H25" s="226"/>
      <c r="I25" s="16">
        <v>19</v>
      </c>
      <c r="J25" s="32"/>
      <c r="K25" s="126"/>
    </row>
    <row r="26" spans="1:11" ht="13.5">
      <c r="A26" s="227" t="s">
        <v>147</v>
      </c>
      <c r="B26" s="228"/>
      <c r="C26" s="228"/>
      <c r="D26" s="228"/>
      <c r="E26" s="228"/>
      <c r="F26" s="228"/>
      <c r="G26" s="228"/>
      <c r="H26" s="229"/>
      <c r="I26" s="16">
        <v>20</v>
      </c>
      <c r="J26" s="33">
        <f>SUM(J27:J34)</f>
        <v>21923599</v>
      </c>
      <c r="K26" s="127">
        <f>SUM(K27:K34)</f>
        <v>21215161</v>
      </c>
    </row>
    <row r="27" spans="1:11" ht="13.5">
      <c r="A27" s="224" t="s">
        <v>57</v>
      </c>
      <c r="B27" s="225"/>
      <c r="C27" s="225"/>
      <c r="D27" s="225"/>
      <c r="E27" s="225"/>
      <c r="F27" s="225"/>
      <c r="G27" s="225"/>
      <c r="H27" s="226"/>
      <c r="I27" s="16">
        <v>21</v>
      </c>
      <c r="J27" s="32">
        <v>4877848</v>
      </c>
      <c r="K27" s="126">
        <v>4877848</v>
      </c>
    </row>
    <row r="28" spans="1:11" ht="13.5">
      <c r="A28" s="224" t="s">
        <v>58</v>
      </c>
      <c r="B28" s="225"/>
      <c r="C28" s="225"/>
      <c r="D28" s="225"/>
      <c r="E28" s="225"/>
      <c r="F28" s="225"/>
      <c r="G28" s="225"/>
      <c r="H28" s="226"/>
      <c r="I28" s="16">
        <v>22</v>
      </c>
      <c r="J28" s="32"/>
      <c r="K28" s="126"/>
    </row>
    <row r="29" spans="1:11" ht="13.5">
      <c r="A29" s="224" t="s">
        <v>59</v>
      </c>
      <c r="B29" s="225"/>
      <c r="C29" s="225"/>
      <c r="D29" s="225"/>
      <c r="E29" s="225"/>
      <c r="F29" s="225"/>
      <c r="G29" s="225"/>
      <c r="H29" s="226"/>
      <c r="I29" s="16">
        <v>23</v>
      </c>
      <c r="J29" s="32"/>
      <c r="K29" s="126"/>
    </row>
    <row r="30" spans="1:11" ht="13.5">
      <c r="A30" s="224" t="s">
        <v>64</v>
      </c>
      <c r="B30" s="225"/>
      <c r="C30" s="225"/>
      <c r="D30" s="225"/>
      <c r="E30" s="225"/>
      <c r="F30" s="225"/>
      <c r="G30" s="225"/>
      <c r="H30" s="226"/>
      <c r="I30" s="16">
        <v>24</v>
      </c>
      <c r="J30" s="32"/>
      <c r="K30" s="126"/>
    </row>
    <row r="31" spans="1:11" ht="13.5">
      <c r="A31" s="224" t="s">
        <v>65</v>
      </c>
      <c r="B31" s="225"/>
      <c r="C31" s="225"/>
      <c r="D31" s="225"/>
      <c r="E31" s="225"/>
      <c r="F31" s="225"/>
      <c r="G31" s="225"/>
      <c r="H31" s="226"/>
      <c r="I31" s="16">
        <v>25</v>
      </c>
      <c r="J31" s="32"/>
      <c r="K31" s="126"/>
    </row>
    <row r="32" spans="1:11" ht="13.5">
      <c r="A32" s="224" t="s">
        <v>66</v>
      </c>
      <c r="B32" s="225"/>
      <c r="C32" s="225"/>
      <c r="D32" s="225"/>
      <c r="E32" s="225"/>
      <c r="F32" s="225"/>
      <c r="G32" s="225"/>
      <c r="H32" s="226"/>
      <c r="I32" s="16">
        <v>26</v>
      </c>
      <c r="J32" s="32">
        <v>15570215</v>
      </c>
      <c r="K32" s="126">
        <v>15298323</v>
      </c>
    </row>
    <row r="33" spans="1:11" ht="13.5">
      <c r="A33" s="224" t="s">
        <v>60</v>
      </c>
      <c r="B33" s="225"/>
      <c r="C33" s="225"/>
      <c r="D33" s="225"/>
      <c r="E33" s="225"/>
      <c r="F33" s="225"/>
      <c r="G33" s="225"/>
      <c r="H33" s="226"/>
      <c r="I33" s="16">
        <v>27</v>
      </c>
      <c r="J33" s="32">
        <v>1475536</v>
      </c>
      <c r="K33" s="126">
        <v>1038990</v>
      </c>
    </row>
    <row r="34" spans="1:11" ht="13.5">
      <c r="A34" s="224" t="s">
        <v>140</v>
      </c>
      <c r="B34" s="225"/>
      <c r="C34" s="225"/>
      <c r="D34" s="225"/>
      <c r="E34" s="225"/>
      <c r="F34" s="225"/>
      <c r="G34" s="225"/>
      <c r="H34" s="226"/>
      <c r="I34" s="16">
        <v>28</v>
      </c>
      <c r="J34" s="32"/>
      <c r="K34" s="126"/>
    </row>
    <row r="35" spans="1:11" ht="13.5">
      <c r="A35" s="227" t="s">
        <v>141</v>
      </c>
      <c r="B35" s="228"/>
      <c r="C35" s="228"/>
      <c r="D35" s="228"/>
      <c r="E35" s="228"/>
      <c r="F35" s="228"/>
      <c r="G35" s="228"/>
      <c r="H35" s="229"/>
      <c r="I35" s="16">
        <v>29</v>
      </c>
      <c r="J35" s="33">
        <f>SUM(J36:J38)</f>
        <v>3151268</v>
      </c>
      <c r="K35" s="127">
        <f>SUM(K36:K38)</f>
        <v>2995321</v>
      </c>
    </row>
    <row r="36" spans="1:11" ht="13.5">
      <c r="A36" s="224" t="s">
        <v>61</v>
      </c>
      <c r="B36" s="225"/>
      <c r="C36" s="225"/>
      <c r="D36" s="225"/>
      <c r="E36" s="225"/>
      <c r="F36" s="225"/>
      <c r="G36" s="225"/>
      <c r="H36" s="226"/>
      <c r="I36" s="16">
        <v>30</v>
      </c>
      <c r="J36" s="32">
        <v>2617018</v>
      </c>
      <c r="K36" s="126">
        <v>2617018</v>
      </c>
    </row>
    <row r="37" spans="1:11" ht="13.5">
      <c r="A37" s="224" t="s">
        <v>62</v>
      </c>
      <c r="B37" s="225"/>
      <c r="C37" s="225"/>
      <c r="D37" s="225"/>
      <c r="E37" s="225"/>
      <c r="F37" s="225"/>
      <c r="G37" s="225"/>
      <c r="H37" s="226"/>
      <c r="I37" s="16">
        <v>31</v>
      </c>
      <c r="J37" s="32"/>
      <c r="K37" s="126"/>
    </row>
    <row r="38" spans="1:11" ht="13.5">
      <c r="A38" s="224" t="s">
        <v>63</v>
      </c>
      <c r="B38" s="225"/>
      <c r="C38" s="225"/>
      <c r="D38" s="225"/>
      <c r="E38" s="225"/>
      <c r="F38" s="225"/>
      <c r="G38" s="225"/>
      <c r="H38" s="226"/>
      <c r="I38" s="16">
        <v>32</v>
      </c>
      <c r="J38" s="32">
        <v>534250</v>
      </c>
      <c r="K38" s="126">
        <v>378303</v>
      </c>
    </row>
    <row r="39" spans="1:11" ht="13.5">
      <c r="A39" s="224" t="s">
        <v>142</v>
      </c>
      <c r="B39" s="225"/>
      <c r="C39" s="225"/>
      <c r="D39" s="225"/>
      <c r="E39" s="225"/>
      <c r="F39" s="225"/>
      <c r="G39" s="225"/>
      <c r="H39" s="226"/>
      <c r="I39" s="16">
        <v>33</v>
      </c>
      <c r="J39" s="32"/>
      <c r="K39" s="126"/>
    </row>
    <row r="40" spans="1:11" ht="13.5">
      <c r="A40" s="227" t="s">
        <v>275</v>
      </c>
      <c r="B40" s="228"/>
      <c r="C40" s="228"/>
      <c r="D40" s="228"/>
      <c r="E40" s="228"/>
      <c r="F40" s="228"/>
      <c r="G40" s="228"/>
      <c r="H40" s="229"/>
      <c r="I40" s="16">
        <v>34</v>
      </c>
      <c r="J40" s="33">
        <f>J41+J49+J56+J64</f>
        <v>53499817</v>
      </c>
      <c r="K40" s="127">
        <f>K41+K49+K56+K64</f>
        <v>44451207</v>
      </c>
    </row>
    <row r="41" spans="1:11" ht="13.5">
      <c r="A41" s="224" t="s">
        <v>81</v>
      </c>
      <c r="B41" s="225"/>
      <c r="C41" s="225"/>
      <c r="D41" s="225"/>
      <c r="E41" s="225"/>
      <c r="F41" s="225"/>
      <c r="G41" s="225"/>
      <c r="H41" s="226"/>
      <c r="I41" s="16">
        <v>35</v>
      </c>
      <c r="J41" s="31">
        <f>J42+J43+J44+J45+J46+J47+J48</f>
        <v>28996598</v>
      </c>
      <c r="K41" s="31">
        <f>K42+K43+K44+K45+K46+K47+K48</f>
        <v>25290107</v>
      </c>
    </row>
    <row r="42" spans="1:11" ht="13.5">
      <c r="A42" s="224" t="s">
        <v>93</v>
      </c>
      <c r="B42" s="225"/>
      <c r="C42" s="225"/>
      <c r="D42" s="225"/>
      <c r="E42" s="225"/>
      <c r="F42" s="225"/>
      <c r="G42" s="225"/>
      <c r="H42" s="226"/>
      <c r="I42" s="16">
        <v>36</v>
      </c>
      <c r="J42" s="32">
        <v>13904487</v>
      </c>
      <c r="K42" s="126">
        <v>12809517</v>
      </c>
    </row>
    <row r="43" spans="1:11" ht="13.5">
      <c r="A43" s="224" t="s">
        <v>94</v>
      </c>
      <c r="B43" s="225"/>
      <c r="C43" s="225"/>
      <c r="D43" s="225"/>
      <c r="E43" s="225"/>
      <c r="F43" s="225"/>
      <c r="G43" s="225"/>
      <c r="H43" s="226"/>
      <c r="I43" s="16">
        <v>37</v>
      </c>
      <c r="J43" s="32">
        <v>602125</v>
      </c>
      <c r="K43" s="126">
        <v>744981</v>
      </c>
    </row>
    <row r="44" spans="1:11" ht="13.5">
      <c r="A44" s="224" t="s">
        <v>67</v>
      </c>
      <c r="B44" s="225"/>
      <c r="C44" s="225"/>
      <c r="D44" s="225"/>
      <c r="E44" s="225"/>
      <c r="F44" s="225"/>
      <c r="G44" s="225"/>
      <c r="H44" s="226"/>
      <c r="I44" s="16">
        <v>38</v>
      </c>
      <c r="J44" s="32">
        <v>8151078</v>
      </c>
      <c r="K44" s="126">
        <v>6404969</v>
      </c>
    </row>
    <row r="45" spans="1:11" ht="13.5">
      <c r="A45" s="224" t="s">
        <v>68</v>
      </c>
      <c r="B45" s="225"/>
      <c r="C45" s="225"/>
      <c r="D45" s="225"/>
      <c r="E45" s="225"/>
      <c r="F45" s="225"/>
      <c r="G45" s="225"/>
      <c r="H45" s="226"/>
      <c r="I45" s="16">
        <v>39</v>
      </c>
      <c r="J45" s="32">
        <v>5644452</v>
      </c>
      <c r="K45" s="126">
        <v>4764862</v>
      </c>
    </row>
    <row r="46" spans="1:11" ht="13.5">
      <c r="A46" s="224" t="s">
        <v>69</v>
      </c>
      <c r="B46" s="225"/>
      <c r="C46" s="225"/>
      <c r="D46" s="225"/>
      <c r="E46" s="225"/>
      <c r="F46" s="225"/>
      <c r="G46" s="225"/>
      <c r="H46" s="226"/>
      <c r="I46" s="16">
        <v>40</v>
      </c>
      <c r="J46" s="32">
        <v>694456</v>
      </c>
      <c r="K46" s="126">
        <v>565778</v>
      </c>
    </row>
    <row r="47" spans="1:11" ht="13.5">
      <c r="A47" s="224" t="s">
        <v>70</v>
      </c>
      <c r="B47" s="225"/>
      <c r="C47" s="225"/>
      <c r="D47" s="225"/>
      <c r="E47" s="225"/>
      <c r="F47" s="225"/>
      <c r="G47" s="225"/>
      <c r="H47" s="226"/>
      <c r="I47" s="16">
        <v>41</v>
      </c>
      <c r="J47" s="32"/>
      <c r="K47" s="126"/>
    </row>
    <row r="48" spans="1:11" ht="13.5">
      <c r="A48" s="224" t="s">
        <v>71</v>
      </c>
      <c r="B48" s="225"/>
      <c r="C48" s="225"/>
      <c r="D48" s="225"/>
      <c r="E48" s="225"/>
      <c r="F48" s="225"/>
      <c r="G48" s="225"/>
      <c r="H48" s="226"/>
      <c r="I48" s="16">
        <v>42</v>
      </c>
      <c r="J48" s="32"/>
      <c r="K48" s="126"/>
    </row>
    <row r="49" spans="1:11" ht="13.5">
      <c r="A49" s="227" t="s">
        <v>82</v>
      </c>
      <c r="B49" s="228"/>
      <c r="C49" s="228"/>
      <c r="D49" s="228"/>
      <c r="E49" s="228"/>
      <c r="F49" s="228"/>
      <c r="G49" s="228"/>
      <c r="H49" s="229"/>
      <c r="I49" s="16">
        <v>43</v>
      </c>
      <c r="J49" s="33">
        <f>SUM(J50:J55)</f>
        <v>23417762</v>
      </c>
      <c r="K49" s="127">
        <f>SUM(K50:K55)</f>
        <v>18285797</v>
      </c>
    </row>
    <row r="50" spans="1:11" ht="13.5">
      <c r="A50" s="224" t="s">
        <v>152</v>
      </c>
      <c r="B50" s="225"/>
      <c r="C50" s="225"/>
      <c r="D50" s="225"/>
      <c r="E50" s="225"/>
      <c r="F50" s="225"/>
      <c r="G50" s="225"/>
      <c r="H50" s="226"/>
      <c r="I50" s="16">
        <v>44</v>
      </c>
      <c r="J50" s="32">
        <v>4088219</v>
      </c>
      <c r="K50" s="126">
        <v>117507</v>
      </c>
    </row>
    <row r="51" spans="1:11" ht="13.5">
      <c r="A51" s="224" t="s">
        <v>153</v>
      </c>
      <c r="B51" s="225"/>
      <c r="C51" s="225"/>
      <c r="D51" s="225"/>
      <c r="E51" s="225"/>
      <c r="F51" s="225"/>
      <c r="G51" s="225"/>
      <c r="H51" s="226"/>
      <c r="I51" s="16">
        <v>45</v>
      </c>
      <c r="J51" s="32">
        <v>8569467</v>
      </c>
      <c r="K51" s="126">
        <v>7873373</v>
      </c>
    </row>
    <row r="52" spans="1:11" ht="13.5">
      <c r="A52" s="224" t="s">
        <v>154</v>
      </c>
      <c r="B52" s="225"/>
      <c r="C52" s="225"/>
      <c r="D52" s="225"/>
      <c r="E52" s="225"/>
      <c r="F52" s="225"/>
      <c r="G52" s="225"/>
      <c r="H52" s="226"/>
      <c r="I52" s="16">
        <v>46</v>
      </c>
      <c r="J52" s="32"/>
      <c r="K52" s="126"/>
    </row>
    <row r="53" spans="1:11" ht="13.5">
      <c r="A53" s="224" t="s">
        <v>155</v>
      </c>
      <c r="B53" s="225"/>
      <c r="C53" s="225"/>
      <c r="D53" s="225"/>
      <c r="E53" s="225"/>
      <c r="F53" s="225"/>
      <c r="G53" s="225"/>
      <c r="H53" s="226"/>
      <c r="I53" s="16">
        <v>47</v>
      </c>
      <c r="J53" s="32">
        <v>77580</v>
      </c>
      <c r="K53" s="126">
        <v>80145</v>
      </c>
    </row>
    <row r="54" spans="1:11" ht="13.5">
      <c r="A54" s="224" t="s">
        <v>5</v>
      </c>
      <c r="B54" s="225"/>
      <c r="C54" s="225"/>
      <c r="D54" s="225"/>
      <c r="E54" s="225"/>
      <c r="F54" s="225"/>
      <c r="G54" s="225"/>
      <c r="H54" s="226"/>
      <c r="I54" s="16">
        <v>48</v>
      </c>
      <c r="J54" s="32">
        <v>8406020</v>
      </c>
      <c r="K54" s="126">
        <v>8352476</v>
      </c>
    </row>
    <row r="55" spans="1:11" ht="13.5">
      <c r="A55" s="224" t="s">
        <v>6</v>
      </c>
      <c r="B55" s="225"/>
      <c r="C55" s="225"/>
      <c r="D55" s="225"/>
      <c r="E55" s="225"/>
      <c r="F55" s="225"/>
      <c r="G55" s="225"/>
      <c r="H55" s="226"/>
      <c r="I55" s="16">
        <v>49</v>
      </c>
      <c r="J55" s="32">
        <v>2276476</v>
      </c>
      <c r="K55" s="126">
        <v>1862296</v>
      </c>
    </row>
    <row r="56" spans="1:11" ht="13.5">
      <c r="A56" s="227" t="s">
        <v>83</v>
      </c>
      <c r="B56" s="228"/>
      <c r="C56" s="228"/>
      <c r="D56" s="228"/>
      <c r="E56" s="228"/>
      <c r="F56" s="228"/>
      <c r="G56" s="228"/>
      <c r="H56" s="229"/>
      <c r="I56" s="16">
        <v>50</v>
      </c>
      <c r="J56" s="33">
        <f>SUM(J57:J63)</f>
        <v>205952</v>
      </c>
      <c r="K56" s="127">
        <f>SUM(K57:K63)</f>
        <v>218550</v>
      </c>
    </row>
    <row r="57" spans="1:11" ht="13.5">
      <c r="A57" s="224" t="s">
        <v>57</v>
      </c>
      <c r="B57" s="225"/>
      <c r="C57" s="225"/>
      <c r="D57" s="225"/>
      <c r="E57" s="225"/>
      <c r="F57" s="225"/>
      <c r="G57" s="225"/>
      <c r="H57" s="226"/>
      <c r="I57" s="16">
        <v>51</v>
      </c>
      <c r="J57" s="32"/>
      <c r="K57" s="126"/>
    </row>
    <row r="58" spans="1:11" ht="13.5">
      <c r="A58" s="224" t="s">
        <v>58</v>
      </c>
      <c r="B58" s="225"/>
      <c r="C58" s="225"/>
      <c r="D58" s="225"/>
      <c r="E58" s="225"/>
      <c r="F58" s="225"/>
      <c r="G58" s="225"/>
      <c r="H58" s="226"/>
      <c r="I58" s="16">
        <v>52</v>
      </c>
      <c r="J58" s="32">
        <v>16608</v>
      </c>
      <c r="K58" s="126"/>
    </row>
    <row r="59" spans="1:11" ht="13.5">
      <c r="A59" s="224" t="s">
        <v>185</v>
      </c>
      <c r="B59" s="225"/>
      <c r="C59" s="225"/>
      <c r="D59" s="225"/>
      <c r="E59" s="225"/>
      <c r="F59" s="225"/>
      <c r="G59" s="225"/>
      <c r="H59" s="226"/>
      <c r="I59" s="16">
        <v>53</v>
      </c>
      <c r="J59" s="32"/>
      <c r="K59" s="126"/>
    </row>
    <row r="60" spans="1:11" ht="13.5">
      <c r="A60" s="224" t="s">
        <v>64</v>
      </c>
      <c r="B60" s="225"/>
      <c r="C60" s="225"/>
      <c r="D60" s="225"/>
      <c r="E60" s="225"/>
      <c r="F60" s="225"/>
      <c r="G60" s="225"/>
      <c r="H60" s="226"/>
      <c r="I60" s="16">
        <v>54</v>
      </c>
      <c r="J60" s="32"/>
      <c r="K60" s="126"/>
    </row>
    <row r="61" spans="1:11" ht="13.5">
      <c r="A61" s="224" t="s">
        <v>65</v>
      </c>
      <c r="B61" s="225"/>
      <c r="C61" s="225"/>
      <c r="D61" s="225"/>
      <c r="E61" s="225"/>
      <c r="F61" s="225"/>
      <c r="G61" s="225"/>
      <c r="H61" s="226"/>
      <c r="I61" s="16">
        <v>55</v>
      </c>
      <c r="J61" s="32"/>
      <c r="K61" s="126"/>
    </row>
    <row r="62" spans="1:11" ht="13.5">
      <c r="A62" s="224" t="s">
        <v>66</v>
      </c>
      <c r="B62" s="225"/>
      <c r="C62" s="225"/>
      <c r="D62" s="225"/>
      <c r="E62" s="225"/>
      <c r="F62" s="225"/>
      <c r="G62" s="225"/>
      <c r="H62" s="226"/>
      <c r="I62" s="16">
        <v>56</v>
      </c>
      <c r="J62" s="32">
        <v>189344</v>
      </c>
      <c r="K62" s="126">
        <v>218550</v>
      </c>
    </row>
    <row r="63" spans="1:11" ht="13.5">
      <c r="A63" s="224" t="s">
        <v>30</v>
      </c>
      <c r="B63" s="225"/>
      <c r="C63" s="225"/>
      <c r="D63" s="225"/>
      <c r="E63" s="225"/>
      <c r="F63" s="225"/>
      <c r="G63" s="225"/>
      <c r="H63" s="226"/>
      <c r="I63" s="16">
        <v>57</v>
      </c>
      <c r="J63" s="32"/>
      <c r="K63" s="126"/>
    </row>
    <row r="64" spans="1:11" ht="13.5">
      <c r="A64" s="227" t="s">
        <v>159</v>
      </c>
      <c r="B64" s="228"/>
      <c r="C64" s="228"/>
      <c r="D64" s="228"/>
      <c r="E64" s="228"/>
      <c r="F64" s="228"/>
      <c r="G64" s="228"/>
      <c r="H64" s="229"/>
      <c r="I64" s="16">
        <v>58</v>
      </c>
      <c r="J64" s="34">
        <v>879505</v>
      </c>
      <c r="K64" s="129">
        <v>656753</v>
      </c>
    </row>
    <row r="65" spans="1:11" ht="13.5">
      <c r="A65" s="227" t="s">
        <v>37</v>
      </c>
      <c r="B65" s="228"/>
      <c r="C65" s="228"/>
      <c r="D65" s="228"/>
      <c r="E65" s="228"/>
      <c r="F65" s="228"/>
      <c r="G65" s="228"/>
      <c r="H65" s="229"/>
      <c r="I65" s="16">
        <v>59</v>
      </c>
      <c r="J65" s="34">
        <v>1549528</v>
      </c>
      <c r="K65" s="129">
        <v>1002331</v>
      </c>
    </row>
    <row r="66" spans="1:11" ht="13.5">
      <c r="A66" s="227" t="s">
        <v>291</v>
      </c>
      <c r="B66" s="228"/>
      <c r="C66" s="228"/>
      <c r="D66" s="228"/>
      <c r="E66" s="228"/>
      <c r="F66" s="228"/>
      <c r="G66" s="228"/>
      <c r="H66" s="229"/>
      <c r="I66" s="16">
        <v>60</v>
      </c>
      <c r="J66" s="33">
        <f>J7+J8+J40+J65</f>
        <v>444612171</v>
      </c>
      <c r="K66" s="127">
        <f>K7+K8+K40+K65</f>
        <v>427739468</v>
      </c>
    </row>
    <row r="67" spans="1:11" ht="13.5">
      <c r="A67" s="233" t="s">
        <v>72</v>
      </c>
      <c r="B67" s="234"/>
      <c r="C67" s="234"/>
      <c r="D67" s="234"/>
      <c r="E67" s="234"/>
      <c r="F67" s="234"/>
      <c r="G67" s="234"/>
      <c r="H67" s="235"/>
      <c r="I67" s="28">
        <v>61</v>
      </c>
      <c r="J67" s="35">
        <v>11956725</v>
      </c>
      <c r="K67" s="129">
        <v>6012259</v>
      </c>
    </row>
    <row r="68" spans="1:11" ht="13.5">
      <c r="A68" s="216" t="s">
        <v>39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7"/>
    </row>
    <row r="69" spans="1:11" ht="13.5">
      <c r="A69" s="220" t="s">
        <v>292</v>
      </c>
      <c r="B69" s="221"/>
      <c r="C69" s="221"/>
      <c r="D69" s="221"/>
      <c r="E69" s="221"/>
      <c r="F69" s="221"/>
      <c r="G69" s="221"/>
      <c r="H69" s="238"/>
      <c r="I69" s="14">
        <v>62</v>
      </c>
      <c r="J69" s="127">
        <f>J70+J71+J72+J78+J79+J82+J85</f>
        <v>215650774</v>
      </c>
      <c r="K69" s="127">
        <f>K70+K71+K72+K78+K79+K82+K85</f>
        <v>187102743</v>
      </c>
    </row>
    <row r="70" spans="1:11" ht="13.5">
      <c r="A70" s="224" t="s">
        <v>106</v>
      </c>
      <c r="B70" s="225"/>
      <c r="C70" s="225"/>
      <c r="D70" s="225"/>
      <c r="E70" s="225"/>
      <c r="F70" s="225"/>
      <c r="G70" s="225"/>
      <c r="H70" s="226"/>
      <c r="I70" s="16">
        <v>63</v>
      </c>
      <c r="J70" s="32">
        <v>111040350</v>
      </c>
      <c r="K70" s="126">
        <v>22208070</v>
      </c>
    </row>
    <row r="71" spans="1:11" ht="13.5">
      <c r="A71" s="224" t="s">
        <v>107</v>
      </c>
      <c r="B71" s="225"/>
      <c r="C71" s="225"/>
      <c r="D71" s="225"/>
      <c r="E71" s="225"/>
      <c r="F71" s="225"/>
      <c r="G71" s="225"/>
      <c r="H71" s="226"/>
      <c r="I71" s="16">
        <v>64</v>
      </c>
      <c r="J71" s="32"/>
      <c r="K71" s="126">
        <v>22162309</v>
      </c>
    </row>
    <row r="72" spans="1:11" ht="13.5">
      <c r="A72" s="224" t="s">
        <v>108</v>
      </c>
      <c r="B72" s="225"/>
      <c r="C72" s="225"/>
      <c r="D72" s="225"/>
      <c r="E72" s="225"/>
      <c r="F72" s="225"/>
      <c r="G72" s="225"/>
      <c r="H72" s="226"/>
      <c r="I72" s="16">
        <v>65</v>
      </c>
      <c r="J72" s="31">
        <f>J73+J74-J75+J77</f>
        <v>1737715</v>
      </c>
      <c r="K72" s="128">
        <f>K73+K74-K75+K77</f>
        <v>0</v>
      </c>
    </row>
    <row r="73" spans="1:11" ht="13.5">
      <c r="A73" s="224" t="s">
        <v>109</v>
      </c>
      <c r="B73" s="225"/>
      <c r="C73" s="225"/>
      <c r="D73" s="225"/>
      <c r="E73" s="225"/>
      <c r="F73" s="225"/>
      <c r="G73" s="225"/>
      <c r="H73" s="226"/>
      <c r="I73" s="16">
        <v>66</v>
      </c>
      <c r="J73" s="32"/>
      <c r="K73" s="126"/>
    </row>
    <row r="74" spans="1:11" ht="13.5">
      <c r="A74" s="224" t="s">
        <v>110</v>
      </c>
      <c r="B74" s="225"/>
      <c r="C74" s="225"/>
      <c r="D74" s="225"/>
      <c r="E74" s="225"/>
      <c r="F74" s="225"/>
      <c r="G74" s="225"/>
      <c r="H74" s="226"/>
      <c r="I74" s="16">
        <v>67</v>
      </c>
      <c r="J74" s="32">
        <v>9182650</v>
      </c>
      <c r="K74" s="126">
        <v>1836530</v>
      </c>
    </row>
    <row r="75" spans="1:11" ht="13.5">
      <c r="A75" s="224" t="s">
        <v>99</v>
      </c>
      <c r="B75" s="225"/>
      <c r="C75" s="225"/>
      <c r="D75" s="225"/>
      <c r="E75" s="225"/>
      <c r="F75" s="225"/>
      <c r="G75" s="225"/>
      <c r="H75" s="226"/>
      <c r="I75" s="16">
        <v>68</v>
      </c>
      <c r="J75" s="32">
        <v>9182650</v>
      </c>
      <c r="K75" s="126">
        <v>1836530</v>
      </c>
    </row>
    <row r="76" spans="1:11" ht="13.5">
      <c r="A76" s="224" t="s">
        <v>100</v>
      </c>
      <c r="B76" s="225"/>
      <c r="C76" s="225"/>
      <c r="D76" s="225"/>
      <c r="E76" s="225"/>
      <c r="F76" s="225"/>
      <c r="G76" s="225"/>
      <c r="H76" s="226"/>
      <c r="I76" s="16">
        <v>69</v>
      </c>
      <c r="J76" s="32"/>
      <c r="K76" s="126"/>
    </row>
    <row r="77" spans="1:11" ht="13.5">
      <c r="A77" s="224" t="s">
        <v>101</v>
      </c>
      <c r="B77" s="225"/>
      <c r="C77" s="225"/>
      <c r="D77" s="225"/>
      <c r="E77" s="225"/>
      <c r="F77" s="225"/>
      <c r="G77" s="225"/>
      <c r="H77" s="226"/>
      <c r="I77" s="16">
        <v>70</v>
      </c>
      <c r="J77" s="32">
        <v>1737715</v>
      </c>
      <c r="K77" s="126"/>
    </row>
    <row r="78" spans="1:11" ht="13.5">
      <c r="A78" s="224" t="s">
        <v>102</v>
      </c>
      <c r="B78" s="225"/>
      <c r="C78" s="225"/>
      <c r="D78" s="225"/>
      <c r="E78" s="225"/>
      <c r="F78" s="225"/>
      <c r="G78" s="225"/>
      <c r="H78" s="226"/>
      <c r="I78" s="16">
        <v>71</v>
      </c>
      <c r="J78" s="32">
        <v>171280395</v>
      </c>
      <c r="K78" s="126">
        <v>168978039</v>
      </c>
    </row>
    <row r="79" spans="1:11" ht="13.5">
      <c r="A79" s="224" t="s">
        <v>183</v>
      </c>
      <c r="B79" s="225"/>
      <c r="C79" s="225"/>
      <c r="D79" s="225"/>
      <c r="E79" s="225"/>
      <c r="F79" s="225"/>
      <c r="G79" s="225"/>
      <c r="H79" s="226"/>
      <c r="I79" s="16">
        <v>72</v>
      </c>
      <c r="J79" s="31">
        <f>J80-J81</f>
        <v>-52480716</v>
      </c>
      <c r="K79" s="128">
        <f>K80-K81</f>
        <v>2807751</v>
      </c>
    </row>
    <row r="80" spans="1:11" ht="13.5">
      <c r="A80" s="230" t="s">
        <v>126</v>
      </c>
      <c r="B80" s="231"/>
      <c r="C80" s="231"/>
      <c r="D80" s="231"/>
      <c r="E80" s="231"/>
      <c r="F80" s="231"/>
      <c r="G80" s="231"/>
      <c r="H80" s="232"/>
      <c r="I80" s="16">
        <v>73</v>
      </c>
      <c r="J80" s="32"/>
      <c r="K80" s="126">
        <v>2807751</v>
      </c>
    </row>
    <row r="81" spans="1:11" ht="13.5">
      <c r="A81" s="230" t="s">
        <v>127</v>
      </c>
      <c r="B81" s="231"/>
      <c r="C81" s="231"/>
      <c r="D81" s="231"/>
      <c r="E81" s="231"/>
      <c r="F81" s="231"/>
      <c r="G81" s="231"/>
      <c r="H81" s="232"/>
      <c r="I81" s="16">
        <v>74</v>
      </c>
      <c r="J81" s="32">
        <v>52480716</v>
      </c>
      <c r="K81" s="126"/>
    </row>
    <row r="82" spans="1:11" ht="13.5">
      <c r="A82" s="224" t="s">
        <v>184</v>
      </c>
      <c r="B82" s="225"/>
      <c r="C82" s="225"/>
      <c r="D82" s="225"/>
      <c r="E82" s="225"/>
      <c r="F82" s="225"/>
      <c r="G82" s="225"/>
      <c r="H82" s="226"/>
      <c r="I82" s="16">
        <v>75</v>
      </c>
      <c r="J82" s="31">
        <f>J83-J84</f>
        <v>-15926970</v>
      </c>
      <c r="K82" s="128">
        <f>K83-K84</f>
        <v>-29053426</v>
      </c>
    </row>
    <row r="83" spans="1:11" ht="13.5">
      <c r="A83" s="230" t="s">
        <v>128</v>
      </c>
      <c r="B83" s="231"/>
      <c r="C83" s="231"/>
      <c r="D83" s="231"/>
      <c r="E83" s="231"/>
      <c r="F83" s="231"/>
      <c r="G83" s="231"/>
      <c r="H83" s="232"/>
      <c r="I83" s="16">
        <v>76</v>
      </c>
      <c r="J83" s="32"/>
      <c r="K83" s="126"/>
    </row>
    <row r="84" spans="1:11" ht="13.5">
      <c r="A84" s="230" t="s">
        <v>129</v>
      </c>
      <c r="B84" s="231"/>
      <c r="C84" s="231"/>
      <c r="D84" s="231"/>
      <c r="E84" s="231"/>
      <c r="F84" s="231"/>
      <c r="G84" s="231"/>
      <c r="H84" s="232"/>
      <c r="I84" s="16">
        <v>77</v>
      </c>
      <c r="J84" s="32">
        <v>15926970</v>
      </c>
      <c r="K84" s="126">
        <v>29053426</v>
      </c>
    </row>
    <row r="85" spans="1:11" ht="13.5">
      <c r="A85" s="224" t="s">
        <v>130</v>
      </c>
      <c r="B85" s="225"/>
      <c r="C85" s="225"/>
      <c r="D85" s="225"/>
      <c r="E85" s="225"/>
      <c r="F85" s="225"/>
      <c r="G85" s="225"/>
      <c r="H85" s="226"/>
      <c r="I85" s="16">
        <v>78</v>
      </c>
      <c r="J85" s="32"/>
      <c r="K85" s="126"/>
    </row>
    <row r="86" spans="1:11" ht="13.5">
      <c r="A86" s="227" t="s">
        <v>293</v>
      </c>
      <c r="B86" s="228"/>
      <c r="C86" s="228"/>
      <c r="D86" s="228"/>
      <c r="E86" s="228"/>
      <c r="F86" s="228"/>
      <c r="G86" s="228"/>
      <c r="H86" s="229"/>
      <c r="I86" s="16">
        <v>79</v>
      </c>
      <c r="J86" s="33">
        <f>SUM(J87:J89)</f>
        <v>0</v>
      </c>
      <c r="K86" s="127">
        <f>SUM(K87:K89)</f>
        <v>0</v>
      </c>
    </row>
    <row r="87" spans="1:11" ht="13.5">
      <c r="A87" s="224" t="s">
        <v>95</v>
      </c>
      <c r="B87" s="225"/>
      <c r="C87" s="225"/>
      <c r="D87" s="225"/>
      <c r="E87" s="225"/>
      <c r="F87" s="225"/>
      <c r="G87" s="225"/>
      <c r="H87" s="226"/>
      <c r="I87" s="16">
        <v>80</v>
      </c>
      <c r="J87" s="32"/>
      <c r="K87" s="126"/>
    </row>
    <row r="88" spans="1:11" ht="13.5">
      <c r="A88" s="224" t="s">
        <v>96</v>
      </c>
      <c r="B88" s="225"/>
      <c r="C88" s="225"/>
      <c r="D88" s="225"/>
      <c r="E88" s="225"/>
      <c r="F88" s="225"/>
      <c r="G88" s="225"/>
      <c r="H88" s="226"/>
      <c r="I88" s="16">
        <v>81</v>
      </c>
      <c r="J88" s="32"/>
      <c r="K88" s="126"/>
    </row>
    <row r="89" spans="1:11" ht="13.5">
      <c r="A89" s="224" t="s">
        <v>97</v>
      </c>
      <c r="B89" s="225"/>
      <c r="C89" s="225"/>
      <c r="D89" s="225"/>
      <c r="E89" s="225"/>
      <c r="F89" s="225"/>
      <c r="G89" s="225"/>
      <c r="H89" s="226"/>
      <c r="I89" s="16">
        <v>82</v>
      </c>
      <c r="J89" s="32"/>
      <c r="K89" s="126"/>
    </row>
    <row r="90" spans="1:11" ht="13.5">
      <c r="A90" s="227" t="s">
        <v>294</v>
      </c>
      <c r="B90" s="228"/>
      <c r="C90" s="228"/>
      <c r="D90" s="228"/>
      <c r="E90" s="228"/>
      <c r="F90" s="228"/>
      <c r="G90" s="228"/>
      <c r="H90" s="229"/>
      <c r="I90" s="16">
        <v>83</v>
      </c>
      <c r="J90" s="33">
        <f>SUM(J91:J99)</f>
        <v>122277514</v>
      </c>
      <c r="K90" s="127">
        <f>SUM(K91:K99)</f>
        <v>101603268</v>
      </c>
    </row>
    <row r="91" spans="1:11" ht="13.5">
      <c r="A91" s="224" t="s">
        <v>98</v>
      </c>
      <c r="B91" s="225"/>
      <c r="C91" s="225"/>
      <c r="D91" s="225"/>
      <c r="E91" s="225"/>
      <c r="F91" s="225"/>
      <c r="G91" s="225"/>
      <c r="H91" s="226"/>
      <c r="I91" s="16">
        <v>84</v>
      </c>
      <c r="J91" s="32"/>
      <c r="K91" s="126"/>
    </row>
    <row r="92" spans="1:11" ht="13.5">
      <c r="A92" s="224" t="s">
        <v>186</v>
      </c>
      <c r="B92" s="225"/>
      <c r="C92" s="225"/>
      <c r="D92" s="225"/>
      <c r="E92" s="225"/>
      <c r="F92" s="225"/>
      <c r="G92" s="225"/>
      <c r="H92" s="226"/>
      <c r="I92" s="16">
        <v>85</v>
      </c>
      <c r="J92" s="32"/>
      <c r="K92" s="126"/>
    </row>
    <row r="93" spans="1:11" ht="13.5">
      <c r="A93" s="224" t="s">
        <v>0</v>
      </c>
      <c r="B93" s="225"/>
      <c r="C93" s="225"/>
      <c r="D93" s="225"/>
      <c r="E93" s="225"/>
      <c r="F93" s="225"/>
      <c r="G93" s="225"/>
      <c r="H93" s="226"/>
      <c r="I93" s="16">
        <v>86</v>
      </c>
      <c r="J93" s="32">
        <v>72335796</v>
      </c>
      <c r="K93" s="126">
        <v>60588337</v>
      </c>
    </row>
    <row r="94" spans="1:11" ht="13.5">
      <c r="A94" s="224" t="s">
        <v>187</v>
      </c>
      <c r="B94" s="225"/>
      <c r="C94" s="225"/>
      <c r="D94" s="225"/>
      <c r="E94" s="225"/>
      <c r="F94" s="225"/>
      <c r="G94" s="225"/>
      <c r="H94" s="226"/>
      <c r="I94" s="16">
        <v>87</v>
      </c>
      <c r="J94" s="32"/>
      <c r="K94" s="126"/>
    </row>
    <row r="95" spans="1:11" ht="13.5">
      <c r="A95" s="224" t="s">
        <v>188</v>
      </c>
      <c r="B95" s="225"/>
      <c r="C95" s="225"/>
      <c r="D95" s="225"/>
      <c r="E95" s="225"/>
      <c r="F95" s="225"/>
      <c r="G95" s="225"/>
      <c r="H95" s="226"/>
      <c r="I95" s="16">
        <v>88</v>
      </c>
      <c r="J95" s="32">
        <v>11751001</v>
      </c>
      <c r="K95" s="126">
        <v>3728264</v>
      </c>
    </row>
    <row r="96" spans="1:11" ht="13.5">
      <c r="A96" s="224" t="s">
        <v>189</v>
      </c>
      <c r="B96" s="225"/>
      <c r="C96" s="225"/>
      <c r="D96" s="225"/>
      <c r="E96" s="225"/>
      <c r="F96" s="225"/>
      <c r="G96" s="225"/>
      <c r="H96" s="226"/>
      <c r="I96" s="16">
        <v>89</v>
      </c>
      <c r="J96" s="32"/>
      <c r="K96" s="126"/>
    </row>
    <row r="97" spans="1:11" ht="13.5">
      <c r="A97" s="224" t="s">
        <v>75</v>
      </c>
      <c r="B97" s="225"/>
      <c r="C97" s="225"/>
      <c r="D97" s="225"/>
      <c r="E97" s="225"/>
      <c r="F97" s="225"/>
      <c r="G97" s="225"/>
      <c r="H97" s="226"/>
      <c r="I97" s="16">
        <v>90</v>
      </c>
      <c r="J97" s="32"/>
      <c r="K97" s="126"/>
    </row>
    <row r="98" spans="1:11" ht="13.5">
      <c r="A98" s="224" t="s">
        <v>73</v>
      </c>
      <c r="B98" s="225"/>
      <c r="C98" s="225"/>
      <c r="D98" s="225"/>
      <c r="E98" s="225"/>
      <c r="F98" s="225"/>
      <c r="G98" s="225"/>
      <c r="H98" s="226"/>
      <c r="I98" s="16">
        <v>91</v>
      </c>
      <c r="J98" s="32">
        <v>592582</v>
      </c>
      <c r="K98" s="126">
        <v>193927</v>
      </c>
    </row>
    <row r="99" spans="1:11" ht="13.5">
      <c r="A99" s="224" t="s">
        <v>74</v>
      </c>
      <c r="B99" s="225"/>
      <c r="C99" s="225"/>
      <c r="D99" s="225"/>
      <c r="E99" s="225"/>
      <c r="F99" s="225"/>
      <c r="G99" s="225"/>
      <c r="H99" s="226"/>
      <c r="I99" s="16">
        <v>92</v>
      </c>
      <c r="J99" s="32">
        <v>37598135</v>
      </c>
      <c r="K99" s="126">
        <v>37092740</v>
      </c>
    </row>
    <row r="100" spans="1:11" ht="13.5">
      <c r="A100" s="227" t="s">
        <v>295</v>
      </c>
      <c r="B100" s="228"/>
      <c r="C100" s="228"/>
      <c r="D100" s="228"/>
      <c r="E100" s="228"/>
      <c r="F100" s="228"/>
      <c r="G100" s="228"/>
      <c r="H100" s="229"/>
      <c r="I100" s="16">
        <v>93</v>
      </c>
      <c r="J100" s="33">
        <f>SUM(J101:J112)</f>
        <v>106107929</v>
      </c>
      <c r="K100" s="127">
        <f>SUM(K101:K112)</f>
        <v>137955849</v>
      </c>
    </row>
    <row r="101" spans="1:11" ht="13.5">
      <c r="A101" s="224" t="s">
        <v>98</v>
      </c>
      <c r="B101" s="225"/>
      <c r="C101" s="225"/>
      <c r="D101" s="225"/>
      <c r="E101" s="225"/>
      <c r="F101" s="225"/>
      <c r="G101" s="225"/>
      <c r="H101" s="226"/>
      <c r="I101" s="16">
        <v>94</v>
      </c>
      <c r="J101" s="32">
        <v>5303922</v>
      </c>
      <c r="K101" s="126">
        <v>6977400</v>
      </c>
    </row>
    <row r="102" spans="1:11" ht="13.5">
      <c r="A102" s="224" t="s">
        <v>186</v>
      </c>
      <c r="B102" s="225"/>
      <c r="C102" s="225"/>
      <c r="D102" s="225"/>
      <c r="E102" s="225"/>
      <c r="F102" s="225"/>
      <c r="G102" s="225"/>
      <c r="H102" s="226"/>
      <c r="I102" s="16">
        <v>95</v>
      </c>
      <c r="J102" s="32">
        <v>5398782</v>
      </c>
      <c r="K102" s="126">
        <v>7238014</v>
      </c>
    </row>
    <row r="103" spans="1:11" ht="13.5">
      <c r="A103" s="224" t="s">
        <v>0</v>
      </c>
      <c r="B103" s="225"/>
      <c r="C103" s="225"/>
      <c r="D103" s="225"/>
      <c r="E103" s="225"/>
      <c r="F103" s="225"/>
      <c r="G103" s="225"/>
      <c r="H103" s="226"/>
      <c r="I103" s="16">
        <v>96</v>
      </c>
      <c r="J103" s="32">
        <v>32739936</v>
      </c>
      <c r="K103" s="126">
        <v>55128415</v>
      </c>
    </row>
    <row r="104" spans="1:11" ht="13.5">
      <c r="A104" s="224" t="s">
        <v>187</v>
      </c>
      <c r="B104" s="225"/>
      <c r="C104" s="225"/>
      <c r="D104" s="225"/>
      <c r="E104" s="225"/>
      <c r="F104" s="225"/>
      <c r="G104" s="225"/>
      <c r="H104" s="226"/>
      <c r="I104" s="16">
        <v>97</v>
      </c>
      <c r="J104" s="32">
        <v>1416662</v>
      </c>
      <c r="K104" s="126">
        <v>1173280</v>
      </c>
    </row>
    <row r="105" spans="1:11" ht="13.5">
      <c r="A105" s="224" t="s">
        <v>188</v>
      </c>
      <c r="B105" s="225"/>
      <c r="C105" s="225"/>
      <c r="D105" s="225"/>
      <c r="E105" s="225"/>
      <c r="F105" s="225"/>
      <c r="G105" s="225"/>
      <c r="H105" s="226"/>
      <c r="I105" s="16">
        <v>98</v>
      </c>
      <c r="J105" s="32">
        <v>41582349</v>
      </c>
      <c r="K105" s="126">
        <v>47297760</v>
      </c>
    </row>
    <row r="106" spans="1:11" ht="13.5">
      <c r="A106" s="224" t="s">
        <v>189</v>
      </c>
      <c r="B106" s="225"/>
      <c r="C106" s="225"/>
      <c r="D106" s="225"/>
      <c r="E106" s="225"/>
      <c r="F106" s="225"/>
      <c r="G106" s="225"/>
      <c r="H106" s="226"/>
      <c r="I106" s="16">
        <v>99</v>
      </c>
      <c r="J106" s="32"/>
      <c r="K106" s="126"/>
    </row>
    <row r="107" spans="1:11" ht="13.5">
      <c r="A107" s="224" t="s">
        <v>75</v>
      </c>
      <c r="B107" s="225"/>
      <c r="C107" s="225"/>
      <c r="D107" s="225"/>
      <c r="E107" s="225"/>
      <c r="F107" s="225"/>
      <c r="G107" s="225"/>
      <c r="H107" s="226"/>
      <c r="I107" s="16">
        <v>100</v>
      </c>
      <c r="J107" s="32"/>
      <c r="K107" s="126"/>
    </row>
    <row r="108" spans="1:11" ht="13.5">
      <c r="A108" s="224" t="s">
        <v>76</v>
      </c>
      <c r="B108" s="225"/>
      <c r="C108" s="225"/>
      <c r="D108" s="225"/>
      <c r="E108" s="225"/>
      <c r="F108" s="225"/>
      <c r="G108" s="225"/>
      <c r="H108" s="226"/>
      <c r="I108" s="16">
        <v>101</v>
      </c>
      <c r="J108" s="32">
        <v>5111080</v>
      </c>
      <c r="K108" s="126">
        <v>5125126</v>
      </c>
    </row>
    <row r="109" spans="1:11" ht="13.5">
      <c r="A109" s="224" t="s">
        <v>77</v>
      </c>
      <c r="B109" s="225"/>
      <c r="C109" s="225"/>
      <c r="D109" s="225"/>
      <c r="E109" s="225"/>
      <c r="F109" s="225"/>
      <c r="G109" s="225"/>
      <c r="H109" s="226"/>
      <c r="I109" s="116">
        <v>102</v>
      </c>
      <c r="J109" s="117">
        <v>11324233</v>
      </c>
      <c r="K109" s="130">
        <v>11408720</v>
      </c>
    </row>
    <row r="110" spans="1:11" ht="13.5">
      <c r="A110" s="224" t="s">
        <v>80</v>
      </c>
      <c r="B110" s="225"/>
      <c r="C110" s="225"/>
      <c r="D110" s="225"/>
      <c r="E110" s="225"/>
      <c r="F110" s="225"/>
      <c r="G110" s="225"/>
      <c r="H110" s="226"/>
      <c r="I110" s="16">
        <v>103</v>
      </c>
      <c r="J110" s="32"/>
      <c r="K110" s="126"/>
    </row>
    <row r="111" spans="1:11" ht="13.5">
      <c r="A111" s="224" t="s">
        <v>78</v>
      </c>
      <c r="B111" s="225"/>
      <c r="C111" s="225"/>
      <c r="D111" s="225"/>
      <c r="E111" s="225"/>
      <c r="F111" s="225"/>
      <c r="G111" s="225"/>
      <c r="H111" s="226"/>
      <c r="I111" s="16">
        <v>104</v>
      </c>
      <c r="J111" s="32"/>
      <c r="K111" s="126"/>
    </row>
    <row r="112" spans="1:11" ht="13.5">
      <c r="A112" s="224" t="s">
        <v>79</v>
      </c>
      <c r="B112" s="225"/>
      <c r="C112" s="225"/>
      <c r="D112" s="225"/>
      <c r="E112" s="225"/>
      <c r="F112" s="225"/>
      <c r="G112" s="225"/>
      <c r="H112" s="226"/>
      <c r="I112" s="16">
        <v>105</v>
      </c>
      <c r="J112" s="32">
        <v>3230965</v>
      </c>
      <c r="K112" s="126">
        <v>3607134</v>
      </c>
    </row>
    <row r="113" spans="1:11" ht="13.5">
      <c r="A113" s="227" t="s">
        <v>1</v>
      </c>
      <c r="B113" s="228"/>
      <c r="C113" s="228"/>
      <c r="D113" s="228"/>
      <c r="E113" s="228"/>
      <c r="F113" s="228"/>
      <c r="G113" s="228"/>
      <c r="H113" s="229"/>
      <c r="I113" s="16">
        <v>106</v>
      </c>
      <c r="J113" s="34">
        <v>575954</v>
      </c>
      <c r="K113" s="129">
        <v>1077608</v>
      </c>
    </row>
    <row r="114" spans="1:11" ht="13.5">
      <c r="A114" s="227" t="s">
        <v>296</v>
      </c>
      <c r="B114" s="228"/>
      <c r="C114" s="228"/>
      <c r="D114" s="228"/>
      <c r="E114" s="228"/>
      <c r="F114" s="228"/>
      <c r="G114" s="228"/>
      <c r="H114" s="229"/>
      <c r="I114" s="16">
        <v>107</v>
      </c>
      <c r="J114" s="33">
        <f>J69+J86+J90+J100+J113</f>
        <v>444612171</v>
      </c>
      <c r="K114" s="127">
        <f>K69+K86+K90+K100+K113</f>
        <v>427739468</v>
      </c>
    </row>
    <row r="115" spans="1:11" ht="13.5">
      <c r="A115" s="213" t="s">
        <v>38</v>
      </c>
      <c r="B115" s="214"/>
      <c r="C115" s="214"/>
      <c r="D115" s="214"/>
      <c r="E115" s="214"/>
      <c r="F115" s="214"/>
      <c r="G115" s="214"/>
      <c r="H115" s="215"/>
      <c r="I115" s="21">
        <v>108</v>
      </c>
      <c r="J115" s="34">
        <v>11956725</v>
      </c>
      <c r="K115" s="129">
        <v>6012259</v>
      </c>
    </row>
    <row r="116" spans="1:11" ht="13.5">
      <c r="A116" s="216" t="s">
        <v>297</v>
      </c>
      <c r="B116" s="217"/>
      <c r="C116" s="217"/>
      <c r="D116" s="217"/>
      <c r="E116" s="217"/>
      <c r="F116" s="217"/>
      <c r="G116" s="217"/>
      <c r="H116" s="217"/>
      <c r="I116" s="218"/>
      <c r="J116" s="218"/>
      <c r="K116" s="219"/>
    </row>
    <row r="117" spans="1:11" ht="13.5">
      <c r="A117" s="220" t="s">
        <v>143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3.5">
      <c r="A118" s="224" t="s">
        <v>3</v>
      </c>
      <c r="B118" s="225"/>
      <c r="C118" s="225"/>
      <c r="D118" s="225"/>
      <c r="E118" s="225"/>
      <c r="F118" s="225"/>
      <c r="G118" s="225"/>
      <c r="H118" s="226"/>
      <c r="I118" s="16">
        <v>109</v>
      </c>
      <c r="J118" s="17">
        <f>J69</f>
        <v>215650774</v>
      </c>
      <c r="K118" s="113">
        <f>K69</f>
        <v>187102743</v>
      </c>
    </row>
    <row r="119" spans="1:11" ht="13.5">
      <c r="A119" s="206" t="s">
        <v>4</v>
      </c>
      <c r="B119" s="207"/>
      <c r="C119" s="207"/>
      <c r="D119" s="207"/>
      <c r="E119" s="207"/>
      <c r="F119" s="207"/>
      <c r="G119" s="207"/>
      <c r="H119" s="208"/>
      <c r="I119" s="28">
        <v>110</v>
      </c>
      <c r="J119" s="25"/>
      <c r="K119" s="131"/>
    </row>
    <row r="120" spans="1:11" ht="13.5">
      <c r="A120" s="209" t="s">
        <v>247</v>
      </c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</row>
    <row r="121" spans="1:11" ht="13.5">
      <c r="A121" s="211"/>
      <c r="B121" s="212"/>
      <c r="C121" s="212"/>
      <c r="D121" s="212"/>
      <c r="E121" s="212"/>
      <c r="F121" s="212"/>
      <c r="G121" s="212"/>
      <c r="H121" s="212"/>
      <c r="I121" s="212"/>
      <c r="J121" s="212"/>
      <c r="K121" s="212"/>
    </row>
    <row r="122" spans="10:11" ht="12.75">
      <c r="J122" s="132"/>
      <c r="K122" s="132"/>
    </row>
    <row r="123" spans="10:11" ht="12.75">
      <c r="J123" s="132"/>
      <c r="K123" s="132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86:K115 J7:K67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31">
      <selection activeCell="O41" sqref="O41:O42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6.28125" style="3" customWidth="1"/>
    <col min="9" max="9" width="9.140625" style="9" customWidth="1"/>
    <col min="10" max="10" width="13.28125" style="9" bestFit="1" customWidth="1"/>
    <col min="11" max="11" width="13.421875" style="9" customWidth="1"/>
    <col min="12" max="12" width="14.28125" style="9" customWidth="1"/>
    <col min="13" max="13" width="13.7109375" style="9" customWidth="1"/>
    <col min="14" max="14" width="14.140625" style="3" customWidth="1"/>
    <col min="15" max="15" width="13.28125" style="3" customWidth="1"/>
    <col min="16" max="16384" width="9.140625" style="3" customWidth="1"/>
  </cols>
  <sheetData>
    <row r="1" spans="1:13" ht="12.75" customHeight="1">
      <c r="A1" s="239" t="s">
        <v>117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12.75" customHeight="1">
      <c r="A2" s="251" t="s">
        <v>301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2.75" customHeight="1">
      <c r="A3" s="266" t="s">
        <v>268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</row>
    <row r="4" spans="1:13" ht="27">
      <c r="A4" s="265" t="s">
        <v>40</v>
      </c>
      <c r="B4" s="265"/>
      <c r="C4" s="265"/>
      <c r="D4" s="265"/>
      <c r="E4" s="265"/>
      <c r="F4" s="265"/>
      <c r="G4" s="265"/>
      <c r="H4" s="265"/>
      <c r="I4" s="12" t="s">
        <v>274</v>
      </c>
      <c r="J4" s="265" t="s">
        <v>254</v>
      </c>
      <c r="K4" s="265"/>
      <c r="L4" s="265" t="s">
        <v>255</v>
      </c>
      <c r="M4" s="265"/>
    </row>
    <row r="5" spans="1:15" ht="27">
      <c r="A5" s="265"/>
      <c r="B5" s="265"/>
      <c r="C5" s="265"/>
      <c r="D5" s="265"/>
      <c r="E5" s="265"/>
      <c r="F5" s="265"/>
      <c r="G5" s="265"/>
      <c r="H5" s="265"/>
      <c r="I5" s="12"/>
      <c r="J5" s="12" t="s">
        <v>250</v>
      </c>
      <c r="K5" s="12" t="s">
        <v>251</v>
      </c>
      <c r="L5" s="12" t="s">
        <v>250</v>
      </c>
      <c r="M5" s="12" t="s">
        <v>251</v>
      </c>
      <c r="N5" s="140"/>
      <c r="O5" s="141"/>
    </row>
    <row r="6" spans="1:13" ht="13.5">
      <c r="A6" s="265">
        <v>1</v>
      </c>
      <c r="B6" s="265"/>
      <c r="C6" s="265"/>
      <c r="D6" s="265"/>
      <c r="E6" s="265"/>
      <c r="F6" s="265"/>
      <c r="G6" s="265"/>
      <c r="H6" s="265"/>
      <c r="I6" s="13">
        <v>2</v>
      </c>
      <c r="J6" s="12">
        <v>3</v>
      </c>
      <c r="K6" s="12">
        <v>4</v>
      </c>
      <c r="L6" s="12">
        <v>5</v>
      </c>
      <c r="M6" s="12">
        <v>6</v>
      </c>
    </row>
    <row r="7" spans="1:15" ht="13.5">
      <c r="A7" s="220" t="s">
        <v>278</v>
      </c>
      <c r="B7" s="221"/>
      <c r="C7" s="221"/>
      <c r="D7" s="221"/>
      <c r="E7" s="221"/>
      <c r="F7" s="221"/>
      <c r="G7" s="221"/>
      <c r="H7" s="238"/>
      <c r="I7" s="14">
        <v>111</v>
      </c>
      <c r="J7" s="15">
        <f>SUM(J8:J9)</f>
        <v>154915407</v>
      </c>
      <c r="K7" s="15">
        <f>SUM(K8:K9)</f>
        <v>50752006</v>
      </c>
      <c r="L7" s="119">
        <f>SUM(L8:L9)</f>
        <v>136506980</v>
      </c>
      <c r="M7" s="119">
        <f>SUM(M8:M9)</f>
        <v>34206381</v>
      </c>
      <c r="N7" s="11"/>
      <c r="O7" s="11"/>
    </row>
    <row r="8" spans="1:15" ht="13.5">
      <c r="A8" s="227" t="s">
        <v>115</v>
      </c>
      <c r="B8" s="228"/>
      <c r="C8" s="228"/>
      <c r="D8" s="228"/>
      <c r="E8" s="228"/>
      <c r="F8" s="228"/>
      <c r="G8" s="228"/>
      <c r="H8" s="229"/>
      <c r="I8" s="16">
        <v>112</v>
      </c>
      <c r="J8" s="17">
        <v>150733547</v>
      </c>
      <c r="K8" s="17">
        <f>J8-101125417</f>
        <v>49608130</v>
      </c>
      <c r="L8" s="113">
        <v>133163476</v>
      </c>
      <c r="M8" s="113">
        <f>L8-99973503</f>
        <v>33189973</v>
      </c>
      <c r="N8" s="11"/>
      <c r="O8" s="11"/>
    </row>
    <row r="9" spans="1:15" ht="13.5">
      <c r="A9" s="227" t="s">
        <v>84</v>
      </c>
      <c r="B9" s="228"/>
      <c r="C9" s="228"/>
      <c r="D9" s="228"/>
      <c r="E9" s="228"/>
      <c r="F9" s="228"/>
      <c r="G9" s="228"/>
      <c r="H9" s="229"/>
      <c r="I9" s="16">
        <v>113</v>
      </c>
      <c r="J9" s="17">
        <v>4181860</v>
      </c>
      <c r="K9" s="17">
        <f>J9-3037984</f>
        <v>1143876</v>
      </c>
      <c r="L9" s="113">
        <v>3343504</v>
      </c>
      <c r="M9" s="113">
        <f>L9-2327096</f>
        <v>1016408</v>
      </c>
      <c r="N9" s="11"/>
      <c r="O9" s="11"/>
    </row>
    <row r="10" spans="1:15" ht="13.5">
      <c r="A10" s="227" t="s">
        <v>279</v>
      </c>
      <c r="B10" s="228"/>
      <c r="C10" s="228"/>
      <c r="D10" s="228"/>
      <c r="E10" s="228"/>
      <c r="F10" s="228"/>
      <c r="G10" s="228"/>
      <c r="H10" s="229"/>
      <c r="I10" s="16">
        <v>114</v>
      </c>
      <c r="J10" s="18">
        <f>J11+J12+J16+J20+J21+J22+J25+J26</f>
        <v>163516177</v>
      </c>
      <c r="K10" s="18">
        <f>K11+K12+K16+K20+K21+K22+K25+K26</f>
        <v>46640637</v>
      </c>
      <c r="L10" s="120">
        <f>L11+L12+L16+L20+L21+L22+L25+L26</f>
        <v>157608456</v>
      </c>
      <c r="M10" s="120">
        <f>M11+M12+M16+M20+M21+M22+M25+M26</f>
        <v>40917701</v>
      </c>
      <c r="N10" s="11"/>
      <c r="O10" s="11"/>
    </row>
    <row r="11" spans="1:15" ht="13.5">
      <c r="A11" s="227" t="s">
        <v>85</v>
      </c>
      <c r="B11" s="228"/>
      <c r="C11" s="228"/>
      <c r="D11" s="228"/>
      <c r="E11" s="228"/>
      <c r="F11" s="228"/>
      <c r="G11" s="228"/>
      <c r="H11" s="229"/>
      <c r="I11" s="16">
        <v>115</v>
      </c>
      <c r="J11" s="114">
        <v>-1496846</v>
      </c>
      <c r="K11" s="114">
        <f>J11+4085545</f>
        <v>2588699</v>
      </c>
      <c r="L11" s="121">
        <v>1318223</v>
      </c>
      <c r="M11" s="113">
        <f>L11+1154170</f>
        <v>2472393</v>
      </c>
      <c r="N11" s="11"/>
      <c r="O11" s="11"/>
    </row>
    <row r="12" spans="1:15" ht="13.5">
      <c r="A12" s="227" t="s">
        <v>280</v>
      </c>
      <c r="B12" s="228"/>
      <c r="C12" s="228"/>
      <c r="D12" s="228"/>
      <c r="E12" s="228"/>
      <c r="F12" s="228"/>
      <c r="G12" s="228"/>
      <c r="H12" s="229"/>
      <c r="I12" s="16">
        <v>116</v>
      </c>
      <c r="J12" s="18">
        <f>SUM(J13:J15)</f>
        <v>67570417</v>
      </c>
      <c r="K12" s="18">
        <f>SUM(K13:K15)</f>
        <v>19616298</v>
      </c>
      <c r="L12" s="120">
        <f>SUM(L13:L15)</f>
        <v>59348702</v>
      </c>
      <c r="M12" s="120">
        <f>SUM(M13:M15)</f>
        <v>13671679</v>
      </c>
      <c r="N12" s="11"/>
      <c r="O12" s="11"/>
    </row>
    <row r="13" spans="1:15" ht="13.5">
      <c r="A13" s="224" t="s">
        <v>111</v>
      </c>
      <c r="B13" s="225"/>
      <c r="C13" s="225"/>
      <c r="D13" s="225"/>
      <c r="E13" s="225"/>
      <c r="F13" s="225"/>
      <c r="G13" s="225"/>
      <c r="H13" s="226"/>
      <c r="I13" s="16">
        <v>117</v>
      </c>
      <c r="J13" s="17">
        <v>40786939</v>
      </c>
      <c r="K13" s="17">
        <f>J13-29227147</f>
        <v>11559792</v>
      </c>
      <c r="L13" s="113">
        <v>38179415</v>
      </c>
      <c r="M13" s="113">
        <f>L13-29365410</f>
        <v>8814005</v>
      </c>
      <c r="N13" s="11"/>
      <c r="O13" s="11"/>
    </row>
    <row r="14" spans="1:15" ht="13.5">
      <c r="A14" s="224" t="s">
        <v>112</v>
      </c>
      <c r="B14" s="225"/>
      <c r="C14" s="225"/>
      <c r="D14" s="225"/>
      <c r="E14" s="225"/>
      <c r="F14" s="225"/>
      <c r="G14" s="225"/>
      <c r="H14" s="226"/>
      <c r="I14" s="16">
        <v>118</v>
      </c>
      <c r="J14" s="17">
        <v>15332052</v>
      </c>
      <c r="K14" s="17">
        <f>J14-10703573</f>
        <v>4628479</v>
      </c>
      <c r="L14" s="113">
        <v>10697380</v>
      </c>
      <c r="M14" s="113">
        <f>L14-8721610</f>
        <v>1975770</v>
      </c>
      <c r="N14" s="11"/>
      <c r="O14" s="11"/>
    </row>
    <row r="15" spans="1:15" ht="13.5">
      <c r="A15" s="224" t="s">
        <v>42</v>
      </c>
      <c r="B15" s="225"/>
      <c r="C15" s="225"/>
      <c r="D15" s="225"/>
      <c r="E15" s="225"/>
      <c r="F15" s="225"/>
      <c r="G15" s="225"/>
      <c r="H15" s="226"/>
      <c r="I15" s="16">
        <v>119</v>
      </c>
      <c r="J15" s="17">
        <v>11451426</v>
      </c>
      <c r="K15" s="17">
        <f>J15-8023399</f>
        <v>3428027</v>
      </c>
      <c r="L15" s="113">
        <v>10471907</v>
      </c>
      <c r="M15" s="113">
        <f>L15-7590003</f>
        <v>2881904</v>
      </c>
      <c r="N15" s="11"/>
      <c r="O15" s="11"/>
    </row>
    <row r="16" spans="1:15" ht="13.5">
      <c r="A16" s="227" t="s">
        <v>281</v>
      </c>
      <c r="B16" s="228"/>
      <c r="C16" s="228"/>
      <c r="D16" s="228"/>
      <c r="E16" s="228"/>
      <c r="F16" s="228"/>
      <c r="G16" s="228"/>
      <c r="H16" s="229"/>
      <c r="I16" s="16">
        <v>120</v>
      </c>
      <c r="J16" s="18">
        <f>SUM(J17:J19)</f>
        <v>71685775</v>
      </c>
      <c r="K16" s="18">
        <f>SUM(K17:K19)</f>
        <v>17911708</v>
      </c>
      <c r="L16" s="120">
        <f>SUM(L17:L19)</f>
        <v>71078581</v>
      </c>
      <c r="M16" s="120">
        <f>SUM(M17:M19)</f>
        <v>17598106</v>
      </c>
      <c r="N16" s="11"/>
      <c r="O16" s="11"/>
    </row>
    <row r="17" spans="1:15" ht="13.5">
      <c r="A17" s="224" t="s">
        <v>43</v>
      </c>
      <c r="B17" s="225"/>
      <c r="C17" s="225"/>
      <c r="D17" s="225"/>
      <c r="E17" s="225"/>
      <c r="F17" s="225"/>
      <c r="G17" s="225"/>
      <c r="H17" s="226"/>
      <c r="I17" s="16">
        <v>121</v>
      </c>
      <c r="J17" s="20">
        <v>46845242</v>
      </c>
      <c r="K17" s="17">
        <f>J17-35103313</f>
        <v>11741929</v>
      </c>
      <c r="L17" s="113">
        <v>46991377</v>
      </c>
      <c r="M17" s="113">
        <f>L17-35370386</f>
        <v>11620991</v>
      </c>
      <c r="N17" s="11"/>
      <c r="O17" s="11"/>
    </row>
    <row r="18" spans="1:15" ht="13.5">
      <c r="A18" s="224" t="s">
        <v>44</v>
      </c>
      <c r="B18" s="225"/>
      <c r="C18" s="225"/>
      <c r="D18" s="225"/>
      <c r="E18" s="225"/>
      <c r="F18" s="225"/>
      <c r="G18" s="225"/>
      <c r="H18" s="226"/>
      <c r="I18" s="16">
        <v>122</v>
      </c>
      <c r="J18" s="20">
        <v>14275521</v>
      </c>
      <c r="K18" s="17">
        <f>J18-10736924</f>
        <v>3538597</v>
      </c>
      <c r="L18" s="113">
        <v>13655789</v>
      </c>
      <c r="M18" s="113">
        <f>L18-10261161</f>
        <v>3394628</v>
      </c>
      <c r="N18" s="11"/>
      <c r="O18" s="11"/>
    </row>
    <row r="19" spans="1:15" ht="13.5">
      <c r="A19" s="224" t="s">
        <v>45</v>
      </c>
      <c r="B19" s="225"/>
      <c r="C19" s="225"/>
      <c r="D19" s="225"/>
      <c r="E19" s="225"/>
      <c r="F19" s="225"/>
      <c r="G19" s="225"/>
      <c r="H19" s="226"/>
      <c r="I19" s="16">
        <v>123</v>
      </c>
      <c r="J19" s="20">
        <v>10565012</v>
      </c>
      <c r="K19" s="17">
        <f>J19-7933830</f>
        <v>2631182</v>
      </c>
      <c r="L19" s="113">
        <v>10431415</v>
      </c>
      <c r="M19" s="113">
        <f>L19-7848928</f>
        <v>2582487</v>
      </c>
      <c r="N19" s="11"/>
      <c r="O19" s="11"/>
    </row>
    <row r="20" spans="1:15" ht="13.5">
      <c r="A20" s="227" t="s">
        <v>86</v>
      </c>
      <c r="B20" s="228"/>
      <c r="C20" s="228"/>
      <c r="D20" s="228"/>
      <c r="E20" s="228"/>
      <c r="F20" s="228"/>
      <c r="G20" s="228"/>
      <c r="H20" s="229"/>
      <c r="I20" s="16">
        <v>124</v>
      </c>
      <c r="J20" s="114">
        <v>8058540</v>
      </c>
      <c r="K20" s="114">
        <f>J20-6035474</f>
        <v>2023066</v>
      </c>
      <c r="L20" s="121">
        <v>7980141</v>
      </c>
      <c r="M20" s="121">
        <f>L20-5986401</f>
        <v>1993740</v>
      </c>
      <c r="N20" s="11"/>
      <c r="O20" s="11"/>
    </row>
    <row r="21" spans="1:15" ht="13.5">
      <c r="A21" s="227" t="s">
        <v>87</v>
      </c>
      <c r="B21" s="228"/>
      <c r="C21" s="228"/>
      <c r="D21" s="228"/>
      <c r="E21" s="228"/>
      <c r="F21" s="228"/>
      <c r="G21" s="228"/>
      <c r="H21" s="229"/>
      <c r="I21" s="16">
        <v>125</v>
      </c>
      <c r="J21" s="114">
        <v>15742725</v>
      </c>
      <c r="K21" s="114">
        <f>J21-11614345</f>
        <v>4128380</v>
      </c>
      <c r="L21" s="121">
        <v>15770976</v>
      </c>
      <c r="M21" s="121">
        <f>L21-11852988</f>
        <v>3917988</v>
      </c>
      <c r="N21" s="11"/>
      <c r="O21" s="11"/>
    </row>
    <row r="22" spans="1:15" ht="13.5">
      <c r="A22" s="227" t="s">
        <v>282</v>
      </c>
      <c r="B22" s="228"/>
      <c r="C22" s="228"/>
      <c r="D22" s="228"/>
      <c r="E22" s="228"/>
      <c r="F22" s="228"/>
      <c r="G22" s="228"/>
      <c r="H22" s="229"/>
      <c r="I22" s="16">
        <v>126</v>
      </c>
      <c r="J22" s="18">
        <f>SUM(J23:J24)</f>
        <v>681382</v>
      </c>
      <c r="K22" s="18">
        <f>SUM(K23:K24)</f>
        <v>615123</v>
      </c>
      <c r="L22" s="120">
        <f>SUM(L23:L24)</f>
        <v>253561</v>
      </c>
      <c r="M22" s="120">
        <f>SUM(M23:M24)</f>
        <v>253561</v>
      </c>
      <c r="N22" s="11"/>
      <c r="O22" s="11"/>
    </row>
    <row r="23" spans="1:15" ht="13.5">
      <c r="A23" s="224" t="s">
        <v>103</v>
      </c>
      <c r="B23" s="225"/>
      <c r="C23" s="225"/>
      <c r="D23" s="225"/>
      <c r="E23" s="225"/>
      <c r="F23" s="225"/>
      <c r="G23" s="225"/>
      <c r="H23" s="226"/>
      <c r="I23" s="16">
        <v>127</v>
      </c>
      <c r="J23" s="17"/>
      <c r="K23" s="17"/>
      <c r="L23" s="113"/>
      <c r="M23" s="113">
        <f>L23-0</f>
        <v>0</v>
      </c>
      <c r="N23" s="11"/>
      <c r="O23" s="11"/>
    </row>
    <row r="24" spans="1:15" ht="13.5">
      <c r="A24" s="224" t="s">
        <v>104</v>
      </c>
      <c r="B24" s="225"/>
      <c r="C24" s="225"/>
      <c r="D24" s="225"/>
      <c r="E24" s="225"/>
      <c r="F24" s="225"/>
      <c r="G24" s="225"/>
      <c r="H24" s="226"/>
      <c r="I24" s="16">
        <v>128</v>
      </c>
      <c r="J24" s="17">
        <v>681382</v>
      </c>
      <c r="K24" s="17">
        <f>J24-66259</f>
        <v>615123</v>
      </c>
      <c r="L24" s="113">
        <v>253561</v>
      </c>
      <c r="M24" s="113">
        <f>L24-0</f>
        <v>253561</v>
      </c>
      <c r="N24" s="11"/>
      <c r="O24" s="11"/>
    </row>
    <row r="25" spans="1:15" ht="13.5">
      <c r="A25" s="227" t="s">
        <v>88</v>
      </c>
      <c r="B25" s="228"/>
      <c r="C25" s="228"/>
      <c r="D25" s="228"/>
      <c r="E25" s="228"/>
      <c r="F25" s="228"/>
      <c r="G25" s="228"/>
      <c r="H25" s="229"/>
      <c r="I25" s="16">
        <v>129</v>
      </c>
      <c r="J25" s="17"/>
      <c r="K25" s="17"/>
      <c r="L25" s="113"/>
      <c r="M25" s="113"/>
      <c r="N25" s="11"/>
      <c r="O25" s="11"/>
    </row>
    <row r="26" spans="1:15" ht="13.5">
      <c r="A26" s="227" t="s">
        <v>31</v>
      </c>
      <c r="B26" s="228"/>
      <c r="C26" s="228"/>
      <c r="D26" s="228"/>
      <c r="E26" s="228"/>
      <c r="F26" s="228"/>
      <c r="G26" s="228"/>
      <c r="H26" s="229"/>
      <c r="I26" s="16">
        <v>130</v>
      </c>
      <c r="J26" s="114">
        <v>1274184</v>
      </c>
      <c r="K26" s="114">
        <f>J26-1516821</f>
        <v>-242637</v>
      </c>
      <c r="L26" s="121">
        <v>1858272</v>
      </c>
      <c r="M26" s="121">
        <f>L26-848038</f>
        <v>1010234</v>
      </c>
      <c r="N26" s="11"/>
      <c r="O26" s="11"/>
    </row>
    <row r="27" spans="1:15" ht="13.5">
      <c r="A27" s="227" t="s">
        <v>283</v>
      </c>
      <c r="B27" s="228"/>
      <c r="C27" s="228"/>
      <c r="D27" s="228"/>
      <c r="E27" s="228"/>
      <c r="F27" s="228"/>
      <c r="G27" s="228"/>
      <c r="H27" s="229"/>
      <c r="I27" s="16">
        <v>131</v>
      </c>
      <c r="J27" s="18">
        <f>SUM(J28:J32)</f>
        <v>5605133</v>
      </c>
      <c r="K27" s="18">
        <f>SUM(K28:K32)</f>
        <v>3094575</v>
      </c>
      <c r="L27" s="120">
        <f>SUM(L28:L32)</f>
        <v>3690731</v>
      </c>
      <c r="M27" s="120">
        <f>SUM(M28:M32)</f>
        <v>1271493</v>
      </c>
      <c r="N27" s="11"/>
      <c r="O27" s="11"/>
    </row>
    <row r="28" spans="1:15" ht="36.75" customHeight="1">
      <c r="A28" s="227" t="s">
        <v>174</v>
      </c>
      <c r="B28" s="228"/>
      <c r="C28" s="228"/>
      <c r="D28" s="228"/>
      <c r="E28" s="228"/>
      <c r="F28" s="228"/>
      <c r="G28" s="228"/>
      <c r="H28" s="229"/>
      <c r="I28" s="16">
        <v>132</v>
      </c>
      <c r="J28" s="17">
        <v>2432162</v>
      </c>
      <c r="K28" s="17">
        <v>2432162</v>
      </c>
      <c r="L28" s="113">
        <v>622090</v>
      </c>
      <c r="M28" s="113">
        <f>L28-172</f>
        <v>621918</v>
      </c>
      <c r="N28" s="11"/>
      <c r="O28" s="11"/>
    </row>
    <row r="29" spans="1:15" ht="31.5" customHeight="1">
      <c r="A29" s="227" t="s">
        <v>118</v>
      </c>
      <c r="B29" s="228"/>
      <c r="C29" s="228"/>
      <c r="D29" s="228"/>
      <c r="E29" s="228"/>
      <c r="F29" s="228"/>
      <c r="G29" s="228"/>
      <c r="H29" s="229"/>
      <c r="I29" s="16">
        <v>133</v>
      </c>
      <c r="J29" s="17">
        <v>3172971</v>
      </c>
      <c r="K29" s="17">
        <f>J29-2510558</f>
        <v>662413</v>
      </c>
      <c r="L29" s="113">
        <v>3068641</v>
      </c>
      <c r="M29" s="113">
        <f>L29-2419066</f>
        <v>649575</v>
      </c>
      <c r="N29" s="11"/>
      <c r="O29" s="11"/>
    </row>
    <row r="30" spans="1:15" ht="25.5" customHeight="1">
      <c r="A30" s="227" t="s">
        <v>299</v>
      </c>
      <c r="B30" s="228"/>
      <c r="C30" s="228"/>
      <c r="D30" s="228"/>
      <c r="E30" s="228"/>
      <c r="F30" s="228"/>
      <c r="G30" s="228"/>
      <c r="H30" s="229"/>
      <c r="I30" s="16">
        <v>134</v>
      </c>
      <c r="J30" s="17"/>
      <c r="K30" s="17">
        <f>J30</f>
        <v>0</v>
      </c>
      <c r="L30" s="113"/>
      <c r="M30" s="113"/>
      <c r="N30" s="11"/>
      <c r="O30" s="11"/>
    </row>
    <row r="31" spans="1:15" ht="13.5">
      <c r="A31" s="227" t="s">
        <v>170</v>
      </c>
      <c r="B31" s="228"/>
      <c r="C31" s="228"/>
      <c r="D31" s="228"/>
      <c r="E31" s="228"/>
      <c r="F31" s="228"/>
      <c r="G31" s="228"/>
      <c r="H31" s="229"/>
      <c r="I31" s="16">
        <v>135</v>
      </c>
      <c r="J31" s="17"/>
      <c r="K31" s="17">
        <f>J31</f>
        <v>0</v>
      </c>
      <c r="L31" s="113"/>
      <c r="M31" s="113">
        <f>L31</f>
        <v>0</v>
      </c>
      <c r="N31" s="11"/>
      <c r="O31" s="11"/>
    </row>
    <row r="32" spans="1:15" ht="13.5">
      <c r="A32" s="227" t="s">
        <v>105</v>
      </c>
      <c r="B32" s="228"/>
      <c r="C32" s="228"/>
      <c r="D32" s="228"/>
      <c r="E32" s="228"/>
      <c r="F32" s="228"/>
      <c r="G32" s="228"/>
      <c r="H32" s="229"/>
      <c r="I32" s="16">
        <v>136</v>
      </c>
      <c r="J32" s="17"/>
      <c r="K32" s="17">
        <v>0</v>
      </c>
      <c r="L32" s="113"/>
      <c r="M32" s="113">
        <f>L32</f>
        <v>0</v>
      </c>
      <c r="N32" s="11"/>
      <c r="O32" s="11"/>
    </row>
    <row r="33" spans="1:15" ht="13.5">
      <c r="A33" s="227" t="s">
        <v>284</v>
      </c>
      <c r="B33" s="228"/>
      <c r="C33" s="228"/>
      <c r="D33" s="228"/>
      <c r="E33" s="228"/>
      <c r="F33" s="228"/>
      <c r="G33" s="228"/>
      <c r="H33" s="229"/>
      <c r="I33" s="16">
        <v>137</v>
      </c>
      <c r="J33" s="18">
        <f>SUM(J34:J37)</f>
        <v>12931333</v>
      </c>
      <c r="K33" s="18">
        <f>SUM(K34:K37)</f>
        <v>6676617</v>
      </c>
      <c r="L33" s="120">
        <f>SUM(L34:L37)</f>
        <v>11642681</v>
      </c>
      <c r="M33" s="120">
        <f>SUM(M34:M37)</f>
        <v>5685942</v>
      </c>
      <c r="N33" s="11"/>
      <c r="O33" s="11"/>
    </row>
    <row r="34" spans="1:15" ht="27" customHeight="1">
      <c r="A34" s="227" t="s">
        <v>47</v>
      </c>
      <c r="B34" s="228"/>
      <c r="C34" s="228"/>
      <c r="D34" s="228"/>
      <c r="E34" s="228"/>
      <c r="F34" s="228"/>
      <c r="G34" s="228"/>
      <c r="H34" s="229"/>
      <c r="I34" s="16">
        <v>138</v>
      </c>
      <c r="J34" s="17">
        <v>2951764</v>
      </c>
      <c r="K34" s="17">
        <f>J34-157828</f>
        <v>2793936</v>
      </c>
      <c r="L34" s="113">
        <v>1063423</v>
      </c>
      <c r="M34" s="113">
        <f>L34-98807</f>
        <v>964616</v>
      </c>
      <c r="N34" s="11"/>
      <c r="O34" s="11"/>
    </row>
    <row r="35" spans="1:15" ht="25.5" customHeight="1">
      <c r="A35" s="227" t="s">
        <v>46</v>
      </c>
      <c r="B35" s="228"/>
      <c r="C35" s="228"/>
      <c r="D35" s="228"/>
      <c r="E35" s="228"/>
      <c r="F35" s="228"/>
      <c r="G35" s="228"/>
      <c r="H35" s="229"/>
      <c r="I35" s="16">
        <v>139</v>
      </c>
      <c r="J35" s="17">
        <v>9120590</v>
      </c>
      <c r="K35" s="17">
        <f>J35-5885074</f>
        <v>3235516</v>
      </c>
      <c r="L35" s="113">
        <v>9976643</v>
      </c>
      <c r="M35" s="113">
        <f>L35-5720766</f>
        <v>4255877</v>
      </c>
      <c r="N35" s="11"/>
      <c r="O35" s="11"/>
    </row>
    <row r="36" spans="1:15" ht="13.5">
      <c r="A36" s="227" t="s">
        <v>171</v>
      </c>
      <c r="B36" s="228"/>
      <c r="C36" s="228"/>
      <c r="D36" s="228"/>
      <c r="E36" s="228"/>
      <c r="F36" s="228"/>
      <c r="G36" s="228"/>
      <c r="H36" s="229"/>
      <c r="I36" s="16">
        <v>140</v>
      </c>
      <c r="J36" s="17">
        <v>522247</v>
      </c>
      <c r="K36" s="17">
        <f>J36-0</f>
        <v>522247</v>
      </c>
      <c r="L36" s="113">
        <v>436545</v>
      </c>
      <c r="M36" s="113">
        <v>436545</v>
      </c>
      <c r="N36" s="11"/>
      <c r="O36" s="11"/>
    </row>
    <row r="37" spans="1:15" ht="13.5">
      <c r="A37" s="227" t="s">
        <v>48</v>
      </c>
      <c r="B37" s="228"/>
      <c r="C37" s="228"/>
      <c r="D37" s="228"/>
      <c r="E37" s="228"/>
      <c r="F37" s="228"/>
      <c r="G37" s="228"/>
      <c r="H37" s="229"/>
      <c r="I37" s="16">
        <v>141</v>
      </c>
      <c r="J37" s="17">
        <v>336732</v>
      </c>
      <c r="K37" s="17">
        <f>J37-211814</f>
        <v>124918</v>
      </c>
      <c r="L37" s="113">
        <v>166070</v>
      </c>
      <c r="M37" s="113">
        <f>L37-137166</f>
        <v>28904</v>
      </c>
      <c r="N37" s="11"/>
      <c r="O37" s="11"/>
    </row>
    <row r="38" spans="1:15" ht="13.5">
      <c r="A38" s="227" t="s">
        <v>150</v>
      </c>
      <c r="B38" s="228"/>
      <c r="C38" s="228"/>
      <c r="D38" s="228"/>
      <c r="E38" s="228"/>
      <c r="F38" s="228"/>
      <c r="G38" s="228"/>
      <c r="H38" s="229"/>
      <c r="I38" s="16">
        <v>142</v>
      </c>
      <c r="J38" s="17"/>
      <c r="K38" s="17">
        <f>J38</f>
        <v>0</v>
      </c>
      <c r="L38" s="113"/>
      <c r="M38" s="113">
        <f>L38</f>
        <v>0</v>
      </c>
      <c r="N38" s="11"/>
      <c r="O38" s="11"/>
    </row>
    <row r="39" spans="1:15" ht="13.5">
      <c r="A39" s="227" t="s">
        <v>151</v>
      </c>
      <c r="B39" s="228"/>
      <c r="C39" s="228"/>
      <c r="D39" s="228"/>
      <c r="E39" s="228"/>
      <c r="F39" s="228"/>
      <c r="G39" s="228"/>
      <c r="H39" s="229"/>
      <c r="I39" s="16">
        <v>143</v>
      </c>
      <c r="J39" s="17"/>
      <c r="K39" s="17">
        <f>J39</f>
        <v>0</v>
      </c>
      <c r="L39" s="113"/>
      <c r="M39" s="113">
        <f>L39</f>
        <v>0</v>
      </c>
      <c r="N39" s="11"/>
      <c r="O39" s="11"/>
    </row>
    <row r="40" spans="1:15" ht="13.5">
      <c r="A40" s="227" t="s">
        <v>172</v>
      </c>
      <c r="B40" s="228"/>
      <c r="C40" s="228"/>
      <c r="D40" s="228"/>
      <c r="E40" s="228"/>
      <c r="F40" s="228"/>
      <c r="G40" s="228"/>
      <c r="H40" s="229"/>
      <c r="I40" s="16">
        <v>144</v>
      </c>
      <c r="J40" s="17"/>
      <c r="K40" s="17">
        <f>J40</f>
        <v>0</v>
      </c>
      <c r="L40" s="113"/>
      <c r="M40" s="113">
        <f>L40</f>
        <v>0</v>
      </c>
      <c r="N40" s="11"/>
      <c r="O40" s="11"/>
    </row>
    <row r="41" spans="1:15" ht="13.5">
      <c r="A41" s="227" t="s">
        <v>173</v>
      </c>
      <c r="B41" s="228"/>
      <c r="C41" s="228"/>
      <c r="D41" s="228"/>
      <c r="E41" s="228"/>
      <c r="F41" s="228"/>
      <c r="G41" s="228"/>
      <c r="H41" s="229"/>
      <c r="I41" s="16">
        <v>145</v>
      </c>
      <c r="J41" s="17"/>
      <c r="K41" s="17">
        <f>J41</f>
        <v>0</v>
      </c>
      <c r="L41" s="113"/>
      <c r="M41" s="113">
        <f>L41</f>
        <v>0</v>
      </c>
      <c r="N41" s="11"/>
      <c r="O41" s="11"/>
    </row>
    <row r="42" spans="1:15" ht="13.5">
      <c r="A42" s="227" t="s">
        <v>285</v>
      </c>
      <c r="B42" s="228"/>
      <c r="C42" s="228"/>
      <c r="D42" s="228"/>
      <c r="E42" s="228"/>
      <c r="F42" s="228"/>
      <c r="G42" s="228"/>
      <c r="H42" s="229"/>
      <c r="I42" s="16">
        <v>146</v>
      </c>
      <c r="J42" s="18">
        <f>J7+J27+J38+J40</f>
        <v>160520540</v>
      </c>
      <c r="K42" s="18">
        <f>K7+K27+K38+K40</f>
        <v>53846581</v>
      </c>
      <c r="L42" s="120">
        <f>L7+L27+L38+L40</f>
        <v>140197711</v>
      </c>
      <c r="M42" s="120">
        <f>M7+M27+M38+M40</f>
        <v>35477874</v>
      </c>
      <c r="N42" s="11"/>
      <c r="O42" s="11"/>
    </row>
    <row r="43" spans="1:15" ht="13.5">
      <c r="A43" s="227" t="s">
        <v>286</v>
      </c>
      <c r="B43" s="228"/>
      <c r="C43" s="228"/>
      <c r="D43" s="228"/>
      <c r="E43" s="228"/>
      <c r="F43" s="228"/>
      <c r="G43" s="228"/>
      <c r="H43" s="229"/>
      <c r="I43" s="16">
        <v>147</v>
      </c>
      <c r="J43" s="18">
        <f>J10+J33+J39+J41</f>
        <v>176447510</v>
      </c>
      <c r="K43" s="18">
        <f>K10+K33+K39+K41</f>
        <v>53317254</v>
      </c>
      <c r="L43" s="120">
        <f>L10+L33+L39+L41</f>
        <v>169251137</v>
      </c>
      <c r="M43" s="120">
        <f>M10+M33+M39+M41</f>
        <v>46603643</v>
      </c>
      <c r="N43" s="11"/>
      <c r="O43" s="11"/>
    </row>
    <row r="44" spans="1:15" ht="13.5">
      <c r="A44" s="227" t="s">
        <v>287</v>
      </c>
      <c r="B44" s="228"/>
      <c r="C44" s="228"/>
      <c r="D44" s="228"/>
      <c r="E44" s="228"/>
      <c r="F44" s="228"/>
      <c r="G44" s="228"/>
      <c r="H44" s="229"/>
      <c r="I44" s="16">
        <v>148</v>
      </c>
      <c r="J44" s="142">
        <f>J42-J43</f>
        <v>-15926970</v>
      </c>
      <c r="K44" s="142">
        <f>K42-K43</f>
        <v>529327</v>
      </c>
      <c r="L44" s="142">
        <f>L42-L43</f>
        <v>-29053426</v>
      </c>
      <c r="M44" s="142">
        <f>M42-M43</f>
        <v>-11125769</v>
      </c>
      <c r="N44" s="11"/>
      <c r="O44" s="11"/>
    </row>
    <row r="45" spans="1:15" ht="13.5">
      <c r="A45" s="230" t="s">
        <v>166</v>
      </c>
      <c r="B45" s="231"/>
      <c r="C45" s="231"/>
      <c r="D45" s="231"/>
      <c r="E45" s="231"/>
      <c r="F45" s="231"/>
      <c r="G45" s="231"/>
      <c r="H45" s="232"/>
      <c r="I45" s="16">
        <v>149</v>
      </c>
      <c r="J45" s="143">
        <f>IF(J42&gt;J43,J42-J43,0)</f>
        <v>0</v>
      </c>
      <c r="K45" s="143">
        <f>IF(K42&gt;K43,K42-K43,0)</f>
        <v>529327</v>
      </c>
      <c r="L45" s="143">
        <f>IF(L42&gt;L43,L42-L43,0)</f>
        <v>0</v>
      </c>
      <c r="M45" s="143">
        <f>IF(M42&gt;M43,M42-M43,0)</f>
        <v>0</v>
      </c>
      <c r="N45" s="11"/>
      <c r="O45" s="11"/>
    </row>
    <row r="46" spans="1:15" ht="13.5">
      <c r="A46" s="230" t="s">
        <v>167</v>
      </c>
      <c r="B46" s="231"/>
      <c r="C46" s="231"/>
      <c r="D46" s="231"/>
      <c r="E46" s="231"/>
      <c r="F46" s="231"/>
      <c r="G46" s="231"/>
      <c r="H46" s="232"/>
      <c r="I46" s="16">
        <v>150</v>
      </c>
      <c r="J46" s="143">
        <f>IF(J43&gt;J42,J43-J42,0)</f>
        <v>15926970</v>
      </c>
      <c r="K46" s="143">
        <f>IF(K43&gt;K42,K43-K42,0)</f>
        <v>0</v>
      </c>
      <c r="L46" s="143">
        <f>IF(L43&gt;L42,L43-L42,0)</f>
        <v>29053426</v>
      </c>
      <c r="M46" s="143">
        <f>IF(M43&gt;M42,M43-M42,0)</f>
        <v>11125769</v>
      </c>
      <c r="N46" s="11"/>
      <c r="O46" s="11"/>
    </row>
    <row r="47" spans="1:15" ht="13.5">
      <c r="A47" s="227" t="s">
        <v>165</v>
      </c>
      <c r="B47" s="228"/>
      <c r="C47" s="228"/>
      <c r="D47" s="228"/>
      <c r="E47" s="228"/>
      <c r="F47" s="228"/>
      <c r="G47" s="228"/>
      <c r="H47" s="229"/>
      <c r="I47" s="16">
        <v>151</v>
      </c>
      <c r="J47" s="17"/>
      <c r="K47" s="17"/>
      <c r="L47" s="113"/>
      <c r="M47" s="113"/>
      <c r="N47" s="11"/>
      <c r="O47" s="11"/>
    </row>
    <row r="48" spans="1:15" ht="13.5">
      <c r="A48" s="227" t="s">
        <v>288</v>
      </c>
      <c r="B48" s="228"/>
      <c r="C48" s="228"/>
      <c r="D48" s="228"/>
      <c r="E48" s="228"/>
      <c r="F48" s="228"/>
      <c r="G48" s="228"/>
      <c r="H48" s="229"/>
      <c r="I48" s="16">
        <v>152</v>
      </c>
      <c r="J48" s="18">
        <f>J44-J47</f>
        <v>-15926970</v>
      </c>
      <c r="K48" s="18">
        <f>K44-K47</f>
        <v>529327</v>
      </c>
      <c r="L48" s="120">
        <f>L44-L47</f>
        <v>-29053426</v>
      </c>
      <c r="M48" s="120">
        <f>M44-M47</f>
        <v>-11125769</v>
      </c>
      <c r="N48" s="11"/>
      <c r="O48" s="11"/>
    </row>
    <row r="49" spans="1:15" ht="13.5">
      <c r="A49" s="230" t="s">
        <v>148</v>
      </c>
      <c r="B49" s="231"/>
      <c r="C49" s="231"/>
      <c r="D49" s="231"/>
      <c r="E49" s="231"/>
      <c r="F49" s="231"/>
      <c r="G49" s="231"/>
      <c r="H49" s="232"/>
      <c r="I49" s="16">
        <v>153</v>
      </c>
      <c r="J49" s="143">
        <f>IF(J48&gt;0,J48,0)</f>
        <v>0</v>
      </c>
      <c r="K49" s="143">
        <f>IF(K48&gt;0,K48,0)</f>
        <v>529327</v>
      </c>
      <c r="L49" s="143">
        <f>IF(L48&gt;0,L48,0)</f>
        <v>0</v>
      </c>
      <c r="M49" s="143">
        <f>IF(M48&gt;0,M48,0)</f>
        <v>0</v>
      </c>
      <c r="N49" s="11"/>
      <c r="O49" s="11"/>
    </row>
    <row r="50" spans="1:15" ht="13.5">
      <c r="A50" s="262" t="s">
        <v>168</v>
      </c>
      <c r="B50" s="263"/>
      <c r="C50" s="263"/>
      <c r="D50" s="263"/>
      <c r="E50" s="263"/>
      <c r="F50" s="263"/>
      <c r="G50" s="263"/>
      <c r="H50" s="264"/>
      <c r="I50" s="21">
        <v>154</v>
      </c>
      <c r="J50" s="144">
        <f>IF(J48&lt;0,-J48,0)</f>
        <v>15926970</v>
      </c>
      <c r="K50" s="144">
        <f>IF(K48&lt;0,-K48,0)</f>
        <v>0</v>
      </c>
      <c r="L50" s="144">
        <f>IF(L48&lt;0,-L48,0)</f>
        <v>29053426</v>
      </c>
      <c r="M50" s="144">
        <f>IF(M48&lt;0,-M48,0)</f>
        <v>11125769</v>
      </c>
      <c r="N50" s="11"/>
      <c r="O50" s="11"/>
    </row>
    <row r="51" spans="1:14" ht="12.75" customHeight="1">
      <c r="A51" s="216" t="s">
        <v>248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11"/>
    </row>
    <row r="52" spans="1:14" ht="12.75" customHeight="1">
      <c r="A52" s="220" t="s">
        <v>144</v>
      </c>
      <c r="B52" s="221"/>
      <c r="C52" s="221"/>
      <c r="D52" s="221"/>
      <c r="E52" s="221"/>
      <c r="F52" s="221"/>
      <c r="G52" s="221"/>
      <c r="H52" s="221"/>
      <c r="I52" s="23"/>
      <c r="J52" s="23"/>
      <c r="K52" s="23"/>
      <c r="L52" s="23"/>
      <c r="M52" s="24"/>
      <c r="N52" s="11"/>
    </row>
    <row r="53" spans="1:14" ht="13.5">
      <c r="A53" s="259" t="s">
        <v>181</v>
      </c>
      <c r="B53" s="260"/>
      <c r="C53" s="260"/>
      <c r="D53" s="260"/>
      <c r="E53" s="260"/>
      <c r="F53" s="260"/>
      <c r="G53" s="260"/>
      <c r="H53" s="261"/>
      <c r="I53" s="16">
        <v>155</v>
      </c>
      <c r="J53" s="17"/>
      <c r="K53" s="17"/>
      <c r="L53" s="17"/>
      <c r="M53" s="17"/>
      <c r="N53" s="11"/>
    </row>
    <row r="54" spans="1:14" ht="13.5">
      <c r="A54" s="259" t="s">
        <v>182</v>
      </c>
      <c r="B54" s="260"/>
      <c r="C54" s="260"/>
      <c r="D54" s="260"/>
      <c r="E54" s="260"/>
      <c r="F54" s="260"/>
      <c r="G54" s="260"/>
      <c r="H54" s="261"/>
      <c r="I54" s="16">
        <v>156</v>
      </c>
      <c r="J54" s="25"/>
      <c r="K54" s="25"/>
      <c r="L54" s="25"/>
      <c r="M54" s="25"/>
      <c r="N54" s="11"/>
    </row>
    <row r="55" spans="1:14" ht="12.75" customHeight="1">
      <c r="A55" s="216" t="s">
        <v>146</v>
      </c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11"/>
    </row>
    <row r="56" spans="1:14" ht="13.5">
      <c r="A56" s="220" t="s">
        <v>156</v>
      </c>
      <c r="B56" s="221"/>
      <c r="C56" s="221"/>
      <c r="D56" s="221"/>
      <c r="E56" s="221"/>
      <c r="F56" s="221"/>
      <c r="G56" s="221"/>
      <c r="H56" s="238"/>
      <c r="I56" s="26">
        <v>157</v>
      </c>
      <c r="J56" s="27">
        <f>J48</f>
        <v>-15926970</v>
      </c>
      <c r="K56" s="27">
        <f>K48</f>
        <v>529327</v>
      </c>
      <c r="L56" s="27">
        <f>L48</f>
        <v>-29053426</v>
      </c>
      <c r="M56" s="27">
        <f>M48</f>
        <v>-11125769</v>
      </c>
      <c r="N56" s="11"/>
    </row>
    <row r="57" spans="1:14" ht="13.5">
      <c r="A57" s="227" t="s">
        <v>289</v>
      </c>
      <c r="B57" s="228"/>
      <c r="C57" s="228"/>
      <c r="D57" s="228"/>
      <c r="E57" s="228"/>
      <c r="F57" s="228"/>
      <c r="G57" s="228"/>
      <c r="H57" s="229"/>
      <c r="I57" s="16">
        <v>158</v>
      </c>
      <c r="J57" s="19">
        <v>3069581</v>
      </c>
      <c r="K57" s="19">
        <f>K58+K59+K60+K61+K62+K63+K64</f>
        <v>753689</v>
      </c>
      <c r="L57" s="19">
        <f>L58+L59+L60+L61+L62+L63+L64</f>
        <v>2607751</v>
      </c>
      <c r="M57" s="19">
        <f>M58+M59+M60+M61+M62+M63+M64</f>
        <v>501938</v>
      </c>
      <c r="N57" s="11"/>
    </row>
    <row r="58" spans="1:14" ht="20.25" customHeight="1">
      <c r="A58" s="227" t="s">
        <v>175</v>
      </c>
      <c r="B58" s="228"/>
      <c r="C58" s="228"/>
      <c r="D58" s="228"/>
      <c r="E58" s="228"/>
      <c r="F58" s="228"/>
      <c r="G58" s="228"/>
      <c r="H58" s="229"/>
      <c r="I58" s="16">
        <v>159</v>
      </c>
      <c r="J58" s="17"/>
      <c r="K58" s="17">
        <f aca="true" t="shared" si="0" ref="K58:K64">J58</f>
        <v>0</v>
      </c>
      <c r="L58" s="17"/>
      <c r="M58" s="17">
        <f aca="true" t="shared" si="1" ref="M58:M65">L58</f>
        <v>0</v>
      </c>
      <c r="N58" s="11"/>
    </row>
    <row r="59" spans="1:14" ht="27" customHeight="1">
      <c r="A59" s="227" t="s">
        <v>176</v>
      </c>
      <c r="B59" s="228"/>
      <c r="C59" s="228"/>
      <c r="D59" s="228"/>
      <c r="E59" s="228"/>
      <c r="F59" s="228"/>
      <c r="G59" s="228"/>
      <c r="H59" s="229"/>
      <c r="I59" s="16">
        <v>160</v>
      </c>
      <c r="J59" s="113">
        <v>2820928</v>
      </c>
      <c r="K59" s="113">
        <f>J59-2118990</f>
        <v>701938</v>
      </c>
      <c r="L59" s="113">
        <v>2607751</v>
      </c>
      <c r="M59" s="113">
        <f>L59-2105813</f>
        <v>501938</v>
      </c>
      <c r="N59" s="11"/>
    </row>
    <row r="60" spans="1:14" ht="27.75" customHeight="1">
      <c r="A60" s="227" t="s">
        <v>29</v>
      </c>
      <c r="B60" s="228"/>
      <c r="C60" s="228"/>
      <c r="D60" s="228"/>
      <c r="E60" s="228"/>
      <c r="F60" s="228"/>
      <c r="G60" s="228"/>
      <c r="H60" s="229"/>
      <c r="I60" s="16">
        <v>161</v>
      </c>
      <c r="J60" s="20"/>
      <c r="K60" s="20">
        <f t="shared" si="0"/>
        <v>0</v>
      </c>
      <c r="L60" s="113">
        <v>0</v>
      </c>
      <c r="M60" s="113">
        <f t="shared" si="1"/>
        <v>0</v>
      </c>
      <c r="N60" s="11"/>
    </row>
    <row r="61" spans="1:14" ht="29.25" customHeight="1">
      <c r="A61" s="227" t="s">
        <v>177</v>
      </c>
      <c r="B61" s="228"/>
      <c r="C61" s="228"/>
      <c r="D61" s="228"/>
      <c r="E61" s="228"/>
      <c r="F61" s="228"/>
      <c r="G61" s="228"/>
      <c r="H61" s="229"/>
      <c r="I61" s="16">
        <v>162</v>
      </c>
      <c r="J61" s="113">
        <v>248653</v>
      </c>
      <c r="K61" s="113">
        <f>J61-196902</f>
        <v>51751</v>
      </c>
      <c r="L61" s="113">
        <v>0</v>
      </c>
      <c r="M61" s="113">
        <f>L61-0</f>
        <v>0</v>
      </c>
      <c r="N61" s="11"/>
    </row>
    <row r="62" spans="1:14" ht="25.5" customHeight="1">
      <c r="A62" s="227" t="s">
        <v>178</v>
      </c>
      <c r="B62" s="228"/>
      <c r="C62" s="228"/>
      <c r="D62" s="228"/>
      <c r="E62" s="228"/>
      <c r="F62" s="228"/>
      <c r="G62" s="228"/>
      <c r="H62" s="229"/>
      <c r="I62" s="16">
        <v>163</v>
      </c>
      <c r="J62" s="17"/>
      <c r="K62" s="17">
        <f t="shared" si="0"/>
        <v>0</v>
      </c>
      <c r="L62" s="17">
        <v>0</v>
      </c>
      <c r="M62" s="17">
        <f t="shared" si="1"/>
        <v>0</v>
      </c>
      <c r="N62" s="11"/>
    </row>
    <row r="63" spans="1:14" ht="29.25" customHeight="1">
      <c r="A63" s="227" t="s">
        <v>179</v>
      </c>
      <c r="B63" s="228"/>
      <c r="C63" s="228"/>
      <c r="D63" s="228"/>
      <c r="E63" s="228"/>
      <c r="F63" s="228"/>
      <c r="G63" s="228"/>
      <c r="H63" s="229"/>
      <c r="I63" s="16">
        <v>164</v>
      </c>
      <c r="J63" s="17"/>
      <c r="K63" s="17">
        <f t="shared" si="0"/>
        <v>0</v>
      </c>
      <c r="L63" s="17">
        <v>0</v>
      </c>
      <c r="M63" s="17">
        <f t="shared" si="1"/>
        <v>0</v>
      </c>
      <c r="N63" s="11"/>
    </row>
    <row r="64" spans="1:14" ht="27" customHeight="1">
      <c r="A64" s="227" t="s">
        <v>180</v>
      </c>
      <c r="B64" s="228"/>
      <c r="C64" s="228"/>
      <c r="D64" s="228"/>
      <c r="E64" s="228"/>
      <c r="F64" s="228"/>
      <c r="G64" s="228"/>
      <c r="H64" s="229"/>
      <c r="I64" s="16">
        <v>165</v>
      </c>
      <c r="J64" s="17"/>
      <c r="K64" s="17">
        <f t="shared" si="0"/>
        <v>0</v>
      </c>
      <c r="L64" s="17">
        <v>0</v>
      </c>
      <c r="M64" s="17">
        <f t="shared" si="1"/>
        <v>0</v>
      </c>
      <c r="N64" s="11"/>
    </row>
    <row r="65" spans="1:14" ht="13.5">
      <c r="A65" s="227" t="s">
        <v>169</v>
      </c>
      <c r="B65" s="228"/>
      <c r="C65" s="228"/>
      <c r="D65" s="228"/>
      <c r="E65" s="228"/>
      <c r="F65" s="228"/>
      <c r="G65" s="228"/>
      <c r="H65" s="229"/>
      <c r="I65" s="16">
        <v>166</v>
      </c>
      <c r="J65" s="17"/>
      <c r="K65" s="17">
        <v>0</v>
      </c>
      <c r="L65" s="17">
        <v>0</v>
      </c>
      <c r="M65" s="17">
        <f t="shared" si="1"/>
        <v>0</v>
      </c>
      <c r="N65" s="11"/>
    </row>
    <row r="66" spans="1:14" ht="13.5">
      <c r="A66" s="227" t="s">
        <v>290</v>
      </c>
      <c r="B66" s="228"/>
      <c r="C66" s="228"/>
      <c r="D66" s="228"/>
      <c r="E66" s="228"/>
      <c r="F66" s="228"/>
      <c r="G66" s="228"/>
      <c r="H66" s="229"/>
      <c r="I66" s="16">
        <v>167</v>
      </c>
      <c r="J66" s="19">
        <f>J57-J65</f>
        <v>3069581</v>
      </c>
      <c r="K66" s="19">
        <f>K57-K65</f>
        <v>753689</v>
      </c>
      <c r="L66" s="19">
        <f>L57-L65</f>
        <v>2607751</v>
      </c>
      <c r="M66" s="19">
        <f>M57-M65</f>
        <v>501938</v>
      </c>
      <c r="N66" s="11"/>
    </row>
    <row r="67" spans="1:14" ht="13.5">
      <c r="A67" s="227" t="s">
        <v>149</v>
      </c>
      <c r="B67" s="228"/>
      <c r="C67" s="228"/>
      <c r="D67" s="228"/>
      <c r="E67" s="228"/>
      <c r="F67" s="228"/>
      <c r="G67" s="228"/>
      <c r="H67" s="229"/>
      <c r="I67" s="16">
        <v>168</v>
      </c>
      <c r="J67" s="22">
        <f>J56+J66</f>
        <v>-12857389</v>
      </c>
      <c r="K67" s="22">
        <f>K56+K66</f>
        <v>1283016</v>
      </c>
      <c r="L67" s="22">
        <f>L56+L66</f>
        <v>-26445675</v>
      </c>
      <c r="M67" s="22">
        <f>M56+M66</f>
        <v>-10623831</v>
      </c>
      <c r="N67" s="11"/>
    </row>
    <row r="68" spans="1:14" ht="12.75" customHeight="1">
      <c r="A68" s="255" t="s">
        <v>249</v>
      </c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11"/>
    </row>
    <row r="69" spans="1:14" ht="12.75" customHeight="1">
      <c r="A69" s="257" t="s">
        <v>145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11"/>
    </row>
    <row r="70" spans="1:14" ht="13.5">
      <c r="A70" s="259" t="s">
        <v>181</v>
      </c>
      <c r="B70" s="260"/>
      <c r="C70" s="260"/>
      <c r="D70" s="260"/>
      <c r="E70" s="260"/>
      <c r="F70" s="260"/>
      <c r="G70" s="260"/>
      <c r="H70" s="261"/>
      <c r="I70" s="16">
        <v>169</v>
      </c>
      <c r="J70" s="17"/>
      <c r="K70" s="17"/>
      <c r="L70" s="17"/>
      <c r="M70" s="17"/>
      <c r="N70" s="11"/>
    </row>
    <row r="71" spans="1:14" ht="13.5">
      <c r="A71" s="252" t="s">
        <v>182</v>
      </c>
      <c r="B71" s="253"/>
      <c r="C71" s="253"/>
      <c r="D71" s="253"/>
      <c r="E71" s="253"/>
      <c r="F71" s="253"/>
      <c r="G71" s="253"/>
      <c r="H71" s="254"/>
      <c r="I71" s="28">
        <v>170</v>
      </c>
      <c r="J71" s="25"/>
      <c r="K71" s="25"/>
      <c r="L71" s="25"/>
      <c r="M71" s="25"/>
      <c r="N71" s="11"/>
    </row>
    <row r="72" ht="12.75">
      <c r="J72" s="10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56:M56 J70:L71 J53:L54 J47 J66:M67 M57 L47 L57:L65 J65:K65 J57:K57 J58:J6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8:L9 K12 M22 K22 M16 M33 M12 J8:J9 M27 L12:L41 K33 J10:M10 J48:M48 J7:M7 K16 K27 J12:J41 J42:M43">
      <formula1>0</formula1>
    </dataValidation>
    <dataValidation allowBlank="1" sqref="J44:M46 J49:M50"/>
  </dataValidation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45" workbookViewId="0" topLeftCell="A33">
      <selection activeCell="N50" sqref="N50"/>
    </sheetView>
  </sheetViews>
  <sheetFormatPr defaultColWidth="9.140625" defaultRowHeight="12.75"/>
  <cols>
    <col min="1" max="7" width="9.140625" style="3" customWidth="1"/>
    <col min="8" max="8" width="4.28125" style="3" customWidth="1"/>
    <col min="9" max="9" width="9.140625" style="9" customWidth="1"/>
    <col min="10" max="10" width="13.140625" style="9" bestFit="1" customWidth="1"/>
    <col min="11" max="11" width="12.421875" style="9" bestFit="1" customWidth="1"/>
    <col min="12" max="16384" width="9.140625" style="3" customWidth="1"/>
  </cols>
  <sheetData>
    <row r="1" spans="1:11" ht="12.75" customHeight="1">
      <c r="A1" s="277" t="s">
        <v>124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1" ht="12.75" customHeight="1">
      <c r="A2" s="251" t="s">
        <v>301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3.5">
      <c r="A3" s="241" t="s">
        <v>269</v>
      </c>
      <c r="B3" s="242"/>
      <c r="C3" s="242"/>
      <c r="D3" s="242"/>
      <c r="E3" s="242"/>
      <c r="F3" s="242"/>
      <c r="G3" s="242"/>
      <c r="H3" s="242"/>
      <c r="I3" s="242"/>
      <c r="J3" s="242"/>
      <c r="K3" s="243"/>
    </row>
    <row r="4" spans="1:11" ht="27">
      <c r="A4" s="278" t="s">
        <v>40</v>
      </c>
      <c r="B4" s="278"/>
      <c r="C4" s="278"/>
      <c r="D4" s="278"/>
      <c r="E4" s="278"/>
      <c r="F4" s="278"/>
      <c r="G4" s="278"/>
      <c r="H4" s="278"/>
      <c r="I4" s="36" t="s">
        <v>274</v>
      </c>
      <c r="J4" s="36" t="s">
        <v>254</v>
      </c>
      <c r="K4" s="36" t="s">
        <v>255</v>
      </c>
    </row>
    <row r="5" spans="1:11" ht="13.5">
      <c r="A5" s="278">
        <v>1</v>
      </c>
      <c r="B5" s="278"/>
      <c r="C5" s="278"/>
      <c r="D5" s="278"/>
      <c r="E5" s="278"/>
      <c r="F5" s="278"/>
      <c r="G5" s="278"/>
      <c r="H5" s="278"/>
      <c r="I5" s="37">
        <v>2</v>
      </c>
      <c r="J5" s="38" t="s">
        <v>222</v>
      </c>
      <c r="K5" s="38" t="s">
        <v>223</v>
      </c>
    </row>
    <row r="6" spans="1:11" ht="13.5">
      <c r="A6" s="216" t="s">
        <v>119</v>
      </c>
      <c r="B6" s="217"/>
      <c r="C6" s="217"/>
      <c r="D6" s="217"/>
      <c r="E6" s="217"/>
      <c r="F6" s="217"/>
      <c r="G6" s="217"/>
      <c r="H6" s="217"/>
      <c r="I6" s="279"/>
      <c r="J6" s="279"/>
      <c r="K6" s="280"/>
    </row>
    <row r="7" spans="1:11" ht="13.5">
      <c r="A7" s="224" t="s">
        <v>24</v>
      </c>
      <c r="B7" s="225"/>
      <c r="C7" s="225"/>
      <c r="D7" s="225"/>
      <c r="E7" s="225"/>
      <c r="F7" s="225"/>
      <c r="G7" s="225"/>
      <c r="H7" s="225"/>
      <c r="I7" s="16">
        <v>1</v>
      </c>
      <c r="J7" s="17">
        <v>-15926970</v>
      </c>
      <c r="K7" s="17">
        <v>-29053426</v>
      </c>
    </row>
    <row r="8" spans="1:11" ht="13.5">
      <c r="A8" s="267" t="s">
        <v>25</v>
      </c>
      <c r="B8" s="268"/>
      <c r="C8" s="268"/>
      <c r="D8" s="268"/>
      <c r="E8" s="268"/>
      <c r="F8" s="268"/>
      <c r="G8" s="268"/>
      <c r="H8" s="268"/>
      <c r="I8" s="135">
        <v>2</v>
      </c>
      <c r="J8" s="113">
        <v>8058540</v>
      </c>
      <c r="K8" s="113">
        <v>7980141</v>
      </c>
    </row>
    <row r="9" spans="1:11" ht="13.5">
      <c r="A9" s="267" t="s">
        <v>26</v>
      </c>
      <c r="B9" s="268"/>
      <c r="C9" s="268"/>
      <c r="D9" s="268"/>
      <c r="E9" s="268"/>
      <c r="F9" s="268"/>
      <c r="G9" s="268"/>
      <c r="H9" s="268"/>
      <c r="I9" s="135">
        <v>3</v>
      </c>
      <c r="J9" s="113">
        <v>5103952</v>
      </c>
      <c r="K9" s="113">
        <v>7059405</v>
      </c>
    </row>
    <row r="10" spans="1:11" ht="13.5">
      <c r="A10" s="267" t="s">
        <v>27</v>
      </c>
      <c r="B10" s="268"/>
      <c r="C10" s="268"/>
      <c r="D10" s="268"/>
      <c r="E10" s="268"/>
      <c r="F10" s="268"/>
      <c r="G10" s="268"/>
      <c r="H10" s="268"/>
      <c r="I10" s="135">
        <v>4</v>
      </c>
      <c r="J10" s="113">
        <v>6521742</v>
      </c>
      <c r="K10" s="113">
        <v>5679162</v>
      </c>
    </row>
    <row r="11" spans="1:11" ht="13.5">
      <c r="A11" s="267" t="s">
        <v>28</v>
      </c>
      <c r="B11" s="268"/>
      <c r="C11" s="268"/>
      <c r="D11" s="268"/>
      <c r="E11" s="268"/>
      <c r="F11" s="268"/>
      <c r="G11" s="268"/>
      <c r="H11" s="268"/>
      <c r="I11" s="135">
        <v>5</v>
      </c>
      <c r="J11" s="113">
        <v>619149</v>
      </c>
      <c r="K11" s="113">
        <v>3706491</v>
      </c>
    </row>
    <row r="12" spans="1:11" ht="13.5">
      <c r="A12" s="267" t="s">
        <v>32</v>
      </c>
      <c r="B12" s="268"/>
      <c r="C12" s="268"/>
      <c r="D12" s="268"/>
      <c r="E12" s="268"/>
      <c r="F12" s="268"/>
      <c r="G12" s="268"/>
      <c r="H12" s="268"/>
      <c r="I12" s="135">
        <v>6</v>
      </c>
      <c r="J12" s="113"/>
      <c r="K12" s="113">
        <v>1162996</v>
      </c>
    </row>
    <row r="13" spans="1:11" ht="13.5">
      <c r="A13" s="271" t="s">
        <v>120</v>
      </c>
      <c r="B13" s="272"/>
      <c r="C13" s="272"/>
      <c r="D13" s="272"/>
      <c r="E13" s="272"/>
      <c r="F13" s="272"/>
      <c r="G13" s="272"/>
      <c r="H13" s="272"/>
      <c r="I13" s="135">
        <v>7</v>
      </c>
      <c r="J13" s="122">
        <f>SUM(J7:J12)</f>
        <v>4376413</v>
      </c>
      <c r="K13" s="122">
        <f>SUM(K7:K12)</f>
        <v>-3465231</v>
      </c>
    </row>
    <row r="14" spans="1:11" ht="13.5">
      <c r="A14" s="267" t="s">
        <v>33</v>
      </c>
      <c r="B14" s="268"/>
      <c r="C14" s="268"/>
      <c r="D14" s="268"/>
      <c r="E14" s="268"/>
      <c r="F14" s="268"/>
      <c r="G14" s="268"/>
      <c r="H14" s="268"/>
      <c r="I14" s="135">
        <v>8</v>
      </c>
      <c r="J14" s="113"/>
      <c r="K14" s="113">
        <v>683711</v>
      </c>
    </row>
    <row r="15" spans="1:11" ht="13.5">
      <c r="A15" s="267" t="s">
        <v>34</v>
      </c>
      <c r="B15" s="268"/>
      <c r="C15" s="268"/>
      <c r="D15" s="268"/>
      <c r="E15" s="268"/>
      <c r="F15" s="268"/>
      <c r="G15" s="268"/>
      <c r="H15" s="268"/>
      <c r="I15" s="135">
        <v>9</v>
      </c>
      <c r="J15" s="113">
        <v>0</v>
      </c>
      <c r="K15" s="113"/>
    </row>
    <row r="16" spans="1:11" ht="13.5">
      <c r="A16" s="267" t="s">
        <v>35</v>
      </c>
      <c r="B16" s="268"/>
      <c r="C16" s="268"/>
      <c r="D16" s="268"/>
      <c r="E16" s="268"/>
      <c r="F16" s="268"/>
      <c r="G16" s="268"/>
      <c r="H16" s="268"/>
      <c r="I16" s="135">
        <v>10</v>
      </c>
      <c r="J16" s="113"/>
      <c r="K16" s="113"/>
    </row>
    <row r="17" spans="1:11" ht="13.5">
      <c r="A17" s="267" t="s">
        <v>36</v>
      </c>
      <c r="B17" s="268"/>
      <c r="C17" s="268"/>
      <c r="D17" s="268"/>
      <c r="E17" s="268"/>
      <c r="F17" s="268"/>
      <c r="G17" s="268"/>
      <c r="H17" s="268"/>
      <c r="I17" s="135">
        <v>11</v>
      </c>
      <c r="J17" s="113">
        <v>7815693</v>
      </c>
      <c r="K17" s="113">
        <v>6173187</v>
      </c>
    </row>
    <row r="18" spans="1:11" ht="13.5">
      <c r="A18" s="271" t="s">
        <v>121</v>
      </c>
      <c r="B18" s="272"/>
      <c r="C18" s="272"/>
      <c r="D18" s="272"/>
      <c r="E18" s="272"/>
      <c r="F18" s="272"/>
      <c r="G18" s="272"/>
      <c r="H18" s="272"/>
      <c r="I18" s="135">
        <v>12</v>
      </c>
      <c r="J18" s="122">
        <f>SUM(J14:J17)</f>
        <v>7815693</v>
      </c>
      <c r="K18" s="122">
        <f>SUM(K14:K17)</f>
        <v>6856898</v>
      </c>
    </row>
    <row r="19" spans="1:11" ht="27.75" customHeight="1">
      <c r="A19" s="271" t="s">
        <v>20</v>
      </c>
      <c r="B19" s="272"/>
      <c r="C19" s="272"/>
      <c r="D19" s="272"/>
      <c r="E19" s="272"/>
      <c r="F19" s="272"/>
      <c r="G19" s="272"/>
      <c r="H19" s="272"/>
      <c r="I19" s="135">
        <v>13</v>
      </c>
      <c r="J19" s="120">
        <f>IF(J13&gt;J18,J13-J18,0)</f>
        <v>0</v>
      </c>
      <c r="K19" s="120">
        <f>IF(K13&gt;K18,K13-K18,0)</f>
        <v>0</v>
      </c>
    </row>
    <row r="20" spans="1:11" ht="28.5" customHeight="1">
      <c r="A20" s="271" t="s">
        <v>21</v>
      </c>
      <c r="B20" s="272"/>
      <c r="C20" s="272"/>
      <c r="D20" s="272"/>
      <c r="E20" s="272"/>
      <c r="F20" s="272"/>
      <c r="G20" s="272"/>
      <c r="H20" s="272"/>
      <c r="I20" s="135">
        <v>14</v>
      </c>
      <c r="J20" s="120">
        <f>J18-J13</f>
        <v>3439280</v>
      </c>
      <c r="K20" s="120">
        <f>K18-K13</f>
        <v>10322129</v>
      </c>
    </row>
    <row r="21" spans="1:11" ht="13.5">
      <c r="A21" s="273" t="s">
        <v>122</v>
      </c>
      <c r="B21" s="274"/>
      <c r="C21" s="274"/>
      <c r="D21" s="274"/>
      <c r="E21" s="274"/>
      <c r="F21" s="274"/>
      <c r="G21" s="274"/>
      <c r="H21" s="274"/>
      <c r="I21" s="275"/>
      <c r="J21" s="275"/>
      <c r="K21" s="276"/>
    </row>
    <row r="22" spans="1:11" ht="13.5">
      <c r="A22" s="267" t="s">
        <v>135</v>
      </c>
      <c r="B22" s="268"/>
      <c r="C22" s="268"/>
      <c r="D22" s="268"/>
      <c r="E22" s="268"/>
      <c r="F22" s="268"/>
      <c r="G22" s="268"/>
      <c r="H22" s="268"/>
      <c r="I22" s="135">
        <v>15</v>
      </c>
      <c r="J22" s="113">
        <v>360964</v>
      </c>
      <c r="K22" s="113">
        <v>11126</v>
      </c>
    </row>
    <row r="23" spans="1:11" ht="13.5">
      <c r="A23" s="267" t="s">
        <v>136</v>
      </c>
      <c r="B23" s="268"/>
      <c r="C23" s="268"/>
      <c r="D23" s="268"/>
      <c r="E23" s="268"/>
      <c r="F23" s="268"/>
      <c r="G23" s="268"/>
      <c r="H23" s="268"/>
      <c r="I23" s="135">
        <v>16</v>
      </c>
      <c r="J23" s="113">
        <v>0</v>
      </c>
      <c r="K23" s="113">
        <v>0</v>
      </c>
    </row>
    <row r="24" spans="1:11" ht="13.5">
      <c r="A24" s="267" t="s">
        <v>137</v>
      </c>
      <c r="B24" s="268"/>
      <c r="C24" s="268"/>
      <c r="D24" s="268"/>
      <c r="E24" s="268"/>
      <c r="F24" s="268"/>
      <c r="G24" s="268"/>
      <c r="H24" s="268"/>
      <c r="I24" s="135">
        <v>17</v>
      </c>
      <c r="J24" s="113">
        <v>0</v>
      </c>
      <c r="K24" s="113">
        <v>0</v>
      </c>
    </row>
    <row r="25" spans="1:11" ht="13.5">
      <c r="A25" s="267" t="s">
        <v>138</v>
      </c>
      <c r="B25" s="268"/>
      <c r="C25" s="268"/>
      <c r="D25" s="268"/>
      <c r="E25" s="268"/>
      <c r="F25" s="268"/>
      <c r="G25" s="268"/>
      <c r="H25" s="268"/>
      <c r="I25" s="135">
        <v>18</v>
      </c>
      <c r="J25" s="113"/>
      <c r="K25" s="113">
        <v>0</v>
      </c>
    </row>
    <row r="26" spans="1:11" ht="13.5">
      <c r="A26" s="267" t="s">
        <v>139</v>
      </c>
      <c r="B26" s="268"/>
      <c r="C26" s="268"/>
      <c r="D26" s="268"/>
      <c r="E26" s="268"/>
      <c r="F26" s="268"/>
      <c r="G26" s="268"/>
      <c r="H26" s="268"/>
      <c r="I26" s="135">
        <v>19</v>
      </c>
      <c r="J26" s="136">
        <v>1463782</v>
      </c>
      <c r="K26" s="136">
        <v>1088809</v>
      </c>
    </row>
    <row r="27" spans="1:11" ht="13.5">
      <c r="A27" s="271" t="s">
        <v>125</v>
      </c>
      <c r="B27" s="272"/>
      <c r="C27" s="272"/>
      <c r="D27" s="272"/>
      <c r="E27" s="272"/>
      <c r="F27" s="272"/>
      <c r="G27" s="272"/>
      <c r="H27" s="272"/>
      <c r="I27" s="135">
        <v>20</v>
      </c>
      <c r="J27" s="122">
        <f>SUM(J22:J26)</f>
        <v>1824746</v>
      </c>
      <c r="K27" s="122">
        <f>SUM(K22:K26)</f>
        <v>1099935</v>
      </c>
    </row>
    <row r="28" spans="1:11" ht="13.5">
      <c r="A28" s="267" t="s">
        <v>91</v>
      </c>
      <c r="B28" s="268"/>
      <c r="C28" s="268"/>
      <c r="D28" s="268"/>
      <c r="E28" s="268"/>
      <c r="F28" s="268"/>
      <c r="G28" s="268"/>
      <c r="H28" s="268"/>
      <c r="I28" s="135">
        <v>21</v>
      </c>
      <c r="J28" s="113">
        <v>1121867</v>
      </c>
      <c r="K28" s="113">
        <v>1959127</v>
      </c>
    </row>
    <row r="29" spans="1:11" ht="13.5">
      <c r="A29" s="267" t="s">
        <v>92</v>
      </c>
      <c r="B29" s="268"/>
      <c r="C29" s="268"/>
      <c r="D29" s="268"/>
      <c r="E29" s="268"/>
      <c r="F29" s="268"/>
      <c r="G29" s="268"/>
      <c r="H29" s="268"/>
      <c r="I29" s="135">
        <v>22</v>
      </c>
      <c r="J29" s="113">
        <v>0</v>
      </c>
      <c r="K29" s="113">
        <v>0</v>
      </c>
    </row>
    <row r="30" spans="1:11" ht="13.5">
      <c r="A30" s="267" t="s">
        <v>8</v>
      </c>
      <c r="B30" s="268"/>
      <c r="C30" s="268"/>
      <c r="D30" s="268"/>
      <c r="E30" s="268"/>
      <c r="F30" s="268"/>
      <c r="G30" s="268"/>
      <c r="H30" s="268"/>
      <c r="I30" s="135">
        <v>23</v>
      </c>
      <c r="J30" s="113"/>
      <c r="K30" s="113">
        <v>12598</v>
      </c>
    </row>
    <row r="31" spans="1:11" ht="13.5">
      <c r="A31" s="271" t="s">
        <v>2</v>
      </c>
      <c r="B31" s="272"/>
      <c r="C31" s="272"/>
      <c r="D31" s="272"/>
      <c r="E31" s="272"/>
      <c r="F31" s="272"/>
      <c r="G31" s="272"/>
      <c r="H31" s="272"/>
      <c r="I31" s="135">
        <v>24</v>
      </c>
      <c r="J31" s="122">
        <f>SUM(J28:J30)</f>
        <v>1121867</v>
      </c>
      <c r="K31" s="122">
        <f>SUM(K28:K30)</f>
        <v>1971725</v>
      </c>
    </row>
    <row r="32" spans="1:11" ht="28.5" customHeight="1">
      <c r="A32" s="271" t="s">
        <v>22</v>
      </c>
      <c r="B32" s="272"/>
      <c r="C32" s="272"/>
      <c r="D32" s="272"/>
      <c r="E32" s="272"/>
      <c r="F32" s="272"/>
      <c r="G32" s="272"/>
      <c r="H32" s="272"/>
      <c r="I32" s="135">
        <v>25</v>
      </c>
      <c r="J32" s="120">
        <f>IF(J27&gt;J31,J27-J31,0)</f>
        <v>702879</v>
      </c>
      <c r="K32" s="120">
        <f>IF(K27&gt;K31,K27-K31,0)</f>
        <v>0</v>
      </c>
    </row>
    <row r="33" spans="1:11" ht="27.75" customHeight="1">
      <c r="A33" s="271" t="s">
        <v>23</v>
      </c>
      <c r="B33" s="272"/>
      <c r="C33" s="272"/>
      <c r="D33" s="272"/>
      <c r="E33" s="272"/>
      <c r="F33" s="272"/>
      <c r="G33" s="272"/>
      <c r="H33" s="272"/>
      <c r="I33" s="135">
        <v>26</v>
      </c>
      <c r="J33" s="120">
        <f>IF(J31&gt;J27,J31-J27,0)</f>
        <v>0</v>
      </c>
      <c r="K33" s="120">
        <f>IF(K31&gt;K27,K31-K27,0)</f>
        <v>871790</v>
      </c>
    </row>
    <row r="34" spans="1:11" ht="13.5">
      <c r="A34" s="273"/>
      <c r="B34" s="274"/>
      <c r="C34" s="274"/>
      <c r="D34" s="274"/>
      <c r="E34" s="274"/>
      <c r="F34" s="274"/>
      <c r="G34" s="274"/>
      <c r="H34" s="274"/>
      <c r="I34" s="275"/>
      <c r="J34" s="275"/>
      <c r="K34" s="276"/>
    </row>
    <row r="35" spans="1:11" ht="13.5">
      <c r="A35" s="267" t="s">
        <v>131</v>
      </c>
      <c r="B35" s="268"/>
      <c r="C35" s="268"/>
      <c r="D35" s="268"/>
      <c r="E35" s="268"/>
      <c r="F35" s="268"/>
      <c r="G35" s="268"/>
      <c r="H35" s="268"/>
      <c r="I35" s="135">
        <v>27</v>
      </c>
      <c r="J35" s="113">
        <v>0</v>
      </c>
      <c r="K35" s="113">
        <v>0</v>
      </c>
    </row>
    <row r="36" spans="1:11" ht="13.5">
      <c r="A36" s="267" t="s">
        <v>13</v>
      </c>
      <c r="B36" s="268"/>
      <c r="C36" s="268"/>
      <c r="D36" s="268"/>
      <c r="E36" s="268"/>
      <c r="F36" s="268"/>
      <c r="G36" s="268"/>
      <c r="H36" s="268"/>
      <c r="I36" s="135">
        <v>28</v>
      </c>
      <c r="J36" s="113">
        <v>55663850</v>
      </c>
      <c r="K36" s="113">
        <v>67389669</v>
      </c>
    </row>
    <row r="37" spans="1:11" ht="13.5">
      <c r="A37" s="267" t="s">
        <v>14</v>
      </c>
      <c r="B37" s="268"/>
      <c r="C37" s="268"/>
      <c r="D37" s="268"/>
      <c r="E37" s="268"/>
      <c r="F37" s="268"/>
      <c r="G37" s="268"/>
      <c r="H37" s="268"/>
      <c r="I37" s="135">
        <v>29</v>
      </c>
      <c r="J37" s="113"/>
      <c r="K37" s="113"/>
    </row>
    <row r="38" spans="1:11" ht="13.5">
      <c r="A38" s="271" t="s">
        <v>49</v>
      </c>
      <c r="B38" s="272"/>
      <c r="C38" s="272"/>
      <c r="D38" s="272"/>
      <c r="E38" s="272"/>
      <c r="F38" s="272"/>
      <c r="G38" s="272"/>
      <c r="H38" s="272"/>
      <c r="I38" s="135">
        <v>30</v>
      </c>
      <c r="J38" s="122">
        <f>SUM(J35:J37)</f>
        <v>55663850</v>
      </c>
      <c r="K38" s="122">
        <f>SUM(K35:K37)</f>
        <v>67389669</v>
      </c>
    </row>
    <row r="39" spans="1:11" ht="13.5">
      <c r="A39" s="267" t="s">
        <v>15</v>
      </c>
      <c r="B39" s="268"/>
      <c r="C39" s="268"/>
      <c r="D39" s="268"/>
      <c r="E39" s="268"/>
      <c r="F39" s="268"/>
      <c r="G39" s="268"/>
      <c r="H39" s="268"/>
      <c r="I39" s="135">
        <v>31</v>
      </c>
      <c r="J39" s="113">
        <v>52600977</v>
      </c>
      <c r="K39" s="113">
        <v>56418502</v>
      </c>
    </row>
    <row r="40" spans="1:11" ht="13.5">
      <c r="A40" s="267" t="s">
        <v>16</v>
      </c>
      <c r="B40" s="268"/>
      <c r="C40" s="268"/>
      <c r="D40" s="268"/>
      <c r="E40" s="268"/>
      <c r="F40" s="268"/>
      <c r="G40" s="268"/>
      <c r="H40" s="268"/>
      <c r="I40" s="135">
        <v>32</v>
      </c>
      <c r="J40" s="113">
        <v>0</v>
      </c>
      <c r="K40" s="113">
        <v>0</v>
      </c>
    </row>
    <row r="41" spans="1:11" ht="13.5">
      <c r="A41" s="267" t="s">
        <v>17</v>
      </c>
      <c r="B41" s="268"/>
      <c r="C41" s="268"/>
      <c r="D41" s="268"/>
      <c r="E41" s="268"/>
      <c r="F41" s="268"/>
      <c r="G41" s="268"/>
      <c r="H41" s="268"/>
      <c r="I41" s="135">
        <v>33</v>
      </c>
      <c r="J41" s="113">
        <v>0</v>
      </c>
      <c r="K41" s="113">
        <v>0</v>
      </c>
    </row>
    <row r="42" spans="1:11" ht="13.5">
      <c r="A42" s="267" t="s">
        <v>18</v>
      </c>
      <c r="B42" s="268"/>
      <c r="C42" s="268"/>
      <c r="D42" s="268"/>
      <c r="E42" s="268"/>
      <c r="F42" s="268"/>
      <c r="G42" s="268"/>
      <c r="H42" s="268"/>
      <c r="I42" s="135">
        <v>34</v>
      </c>
      <c r="J42" s="113">
        <v>0</v>
      </c>
      <c r="K42" s="113">
        <v>0</v>
      </c>
    </row>
    <row r="43" spans="1:11" ht="13.5">
      <c r="A43" s="267" t="s">
        <v>19</v>
      </c>
      <c r="B43" s="268"/>
      <c r="C43" s="268"/>
      <c r="D43" s="268"/>
      <c r="E43" s="268"/>
      <c r="F43" s="268"/>
      <c r="G43" s="268"/>
      <c r="H43" s="268"/>
      <c r="I43" s="135">
        <v>35</v>
      </c>
      <c r="J43" s="113">
        <v>0</v>
      </c>
      <c r="K43" s="113">
        <v>0</v>
      </c>
    </row>
    <row r="44" spans="1:11" ht="13.5">
      <c r="A44" s="271" t="s">
        <v>50</v>
      </c>
      <c r="B44" s="272"/>
      <c r="C44" s="272"/>
      <c r="D44" s="272"/>
      <c r="E44" s="272"/>
      <c r="F44" s="272"/>
      <c r="G44" s="272"/>
      <c r="H44" s="272"/>
      <c r="I44" s="135">
        <v>36</v>
      </c>
      <c r="J44" s="122">
        <f>J39+J40+J41+J42+J43</f>
        <v>52600977</v>
      </c>
      <c r="K44" s="122">
        <f>K39+K40+K41+K42+K43</f>
        <v>56418502</v>
      </c>
    </row>
    <row r="45" spans="1:11" ht="28.5" customHeight="1">
      <c r="A45" s="271" t="s">
        <v>9</v>
      </c>
      <c r="B45" s="272"/>
      <c r="C45" s="272"/>
      <c r="D45" s="272"/>
      <c r="E45" s="272"/>
      <c r="F45" s="272"/>
      <c r="G45" s="272"/>
      <c r="H45" s="272"/>
      <c r="I45" s="135">
        <v>37</v>
      </c>
      <c r="J45" s="120">
        <f>J38-J44</f>
        <v>3062873</v>
      </c>
      <c r="K45" s="120">
        <f>IF(K38&gt;K44,K38-K44,0)</f>
        <v>10971167</v>
      </c>
    </row>
    <row r="46" spans="1:11" ht="29.25" customHeight="1">
      <c r="A46" s="271" t="s">
        <v>10</v>
      </c>
      <c r="B46" s="272"/>
      <c r="C46" s="272"/>
      <c r="D46" s="272"/>
      <c r="E46" s="272"/>
      <c r="F46" s="272"/>
      <c r="G46" s="272"/>
      <c r="H46" s="272"/>
      <c r="I46" s="135">
        <v>38</v>
      </c>
      <c r="J46" s="120">
        <f>IF(J44&gt;J38,J44-J38,0)</f>
        <v>0</v>
      </c>
      <c r="K46" s="120">
        <f>IF(K44&gt;K38,K44-K38,0)</f>
        <v>0</v>
      </c>
    </row>
    <row r="47" spans="1:11" ht="13.5">
      <c r="A47" s="267" t="s">
        <v>51</v>
      </c>
      <c r="B47" s="268"/>
      <c r="C47" s="268"/>
      <c r="D47" s="268"/>
      <c r="E47" s="268"/>
      <c r="F47" s="268"/>
      <c r="G47" s="268"/>
      <c r="H47" s="268"/>
      <c r="I47" s="135">
        <v>39</v>
      </c>
      <c r="J47" s="122">
        <v>326472</v>
      </c>
      <c r="K47" s="122">
        <f>IF(K19-K20+K32-K33+K45-K46&gt;0,K19-K20+K32-K33+K45-K46,0)</f>
        <v>0</v>
      </c>
    </row>
    <row r="48" spans="1:11" ht="13.5">
      <c r="A48" s="267" t="s">
        <v>52</v>
      </c>
      <c r="B48" s="268"/>
      <c r="C48" s="268"/>
      <c r="D48" s="268"/>
      <c r="E48" s="268"/>
      <c r="F48" s="268"/>
      <c r="G48" s="268"/>
      <c r="H48" s="268"/>
      <c r="I48" s="135">
        <v>40</v>
      </c>
      <c r="J48" s="137">
        <f>IF(J20-J19+J33-J32+J46-J45&gt;0,J20-J19+J33-J32+J46-J45,0)</f>
        <v>0</v>
      </c>
      <c r="K48" s="137">
        <f>IF(K20-K19+K33-K32+K46-K45&gt;0,K20-K19+K33-K32+K46-K45,0)</f>
        <v>222752</v>
      </c>
    </row>
    <row r="49" spans="1:11" ht="13.5">
      <c r="A49" s="267" t="s">
        <v>123</v>
      </c>
      <c r="B49" s="268"/>
      <c r="C49" s="268"/>
      <c r="D49" s="268"/>
      <c r="E49" s="268"/>
      <c r="F49" s="268"/>
      <c r="G49" s="268"/>
      <c r="H49" s="268"/>
      <c r="I49" s="135">
        <v>41</v>
      </c>
      <c r="J49" s="113">
        <v>553033</v>
      </c>
      <c r="K49" s="32">
        <v>879505</v>
      </c>
    </row>
    <row r="50" spans="1:11" ht="13.5">
      <c r="A50" s="267" t="s">
        <v>132</v>
      </c>
      <c r="B50" s="268"/>
      <c r="C50" s="268"/>
      <c r="D50" s="268"/>
      <c r="E50" s="268"/>
      <c r="F50" s="268"/>
      <c r="G50" s="268"/>
      <c r="H50" s="268"/>
      <c r="I50" s="135">
        <v>42</v>
      </c>
      <c r="J50" s="113">
        <f>J47</f>
        <v>326472</v>
      </c>
      <c r="K50" s="113">
        <f>K47</f>
        <v>0</v>
      </c>
    </row>
    <row r="51" spans="1:11" ht="13.5">
      <c r="A51" s="267" t="s">
        <v>133</v>
      </c>
      <c r="B51" s="268"/>
      <c r="C51" s="268"/>
      <c r="D51" s="268"/>
      <c r="E51" s="268"/>
      <c r="F51" s="268"/>
      <c r="G51" s="268"/>
      <c r="H51" s="268"/>
      <c r="I51" s="135">
        <v>43</v>
      </c>
      <c r="J51" s="113">
        <f>J48</f>
        <v>0</v>
      </c>
      <c r="K51" s="113">
        <f>K48</f>
        <v>222752</v>
      </c>
    </row>
    <row r="52" spans="1:11" ht="13.5">
      <c r="A52" s="269" t="s">
        <v>134</v>
      </c>
      <c r="B52" s="270"/>
      <c r="C52" s="270"/>
      <c r="D52" s="270"/>
      <c r="E52" s="270"/>
      <c r="F52" s="270"/>
      <c r="G52" s="270"/>
      <c r="H52" s="270"/>
      <c r="I52" s="138">
        <v>44</v>
      </c>
      <c r="J52" s="123">
        <f>J49+J50-J51</f>
        <v>879505</v>
      </c>
      <c r="K52" s="123">
        <f>K49+K50-K51</f>
        <v>656753</v>
      </c>
    </row>
    <row r="53" spans="1:11" ht="12.75">
      <c r="A53" s="139"/>
      <c r="B53" s="139"/>
      <c r="C53" s="139"/>
      <c r="D53" s="139"/>
      <c r="E53" s="139"/>
      <c r="F53" s="139"/>
      <c r="G53" s="139"/>
      <c r="H53" s="139"/>
      <c r="I53" s="133"/>
      <c r="J53" s="133"/>
      <c r="K53" s="133"/>
    </row>
  </sheetData>
  <sheetProtection/>
  <mergeCells count="52"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7:K12 J14:K17 J22:K26 J28:K30 J49:J51 K50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4:K48 J27:K27 J52:K52 J31:K33 J38:K38 J18:K20 K49">
      <formula1>0</formula1>
    </dataValidation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5" sqref="K15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89" t="s">
        <v>220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4"/>
    </row>
    <row r="2" spans="1:12" ht="13.5">
      <c r="A2" s="39"/>
      <c r="B2" s="40"/>
      <c r="C2" s="281" t="s">
        <v>221</v>
      </c>
      <c r="D2" s="281"/>
      <c r="E2" s="42">
        <v>42736</v>
      </c>
      <c r="F2" s="41" t="s">
        <v>193</v>
      </c>
      <c r="G2" s="282">
        <v>43100</v>
      </c>
      <c r="H2" s="283"/>
      <c r="I2" s="40"/>
      <c r="J2" s="40"/>
      <c r="K2" s="40"/>
      <c r="L2" s="6"/>
    </row>
    <row r="3" spans="1:11" ht="27">
      <c r="A3" s="278" t="s">
        <v>40</v>
      </c>
      <c r="B3" s="278"/>
      <c r="C3" s="278"/>
      <c r="D3" s="278"/>
      <c r="E3" s="278"/>
      <c r="F3" s="278"/>
      <c r="G3" s="278"/>
      <c r="H3" s="278"/>
      <c r="I3" s="36" t="s">
        <v>274</v>
      </c>
      <c r="J3" s="36" t="s">
        <v>113</v>
      </c>
      <c r="K3" s="36" t="s">
        <v>114</v>
      </c>
    </row>
    <row r="4" spans="1:11" ht="13.5">
      <c r="A4" s="284">
        <v>1</v>
      </c>
      <c r="B4" s="284"/>
      <c r="C4" s="284"/>
      <c r="D4" s="284"/>
      <c r="E4" s="284"/>
      <c r="F4" s="284"/>
      <c r="G4" s="284"/>
      <c r="H4" s="284"/>
      <c r="I4" s="43">
        <v>2</v>
      </c>
      <c r="J4" s="38" t="s">
        <v>222</v>
      </c>
      <c r="K4" s="38" t="s">
        <v>223</v>
      </c>
    </row>
    <row r="5" spans="1:11" ht="13.5">
      <c r="A5" s="224" t="s">
        <v>224</v>
      </c>
      <c r="B5" s="225"/>
      <c r="C5" s="225"/>
      <c r="D5" s="225"/>
      <c r="E5" s="225"/>
      <c r="F5" s="225"/>
      <c r="G5" s="225"/>
      <c r="H5" s="225"/>
      <c r="I5" s="16">
        <v>1</v>
      </c>
      <c r="J5" s="27">
        <v>111040350</v>
      </c>
      <c r="K5" s="134">
        <v>22208070</v>
      </c>
    </row>
    <row r="6" spans="1:11" ht="13.5">
      <c r="A6" s="224" t="s">
        <v>225</v>
      </c>
      <c r="B6" s="225"/>
      <c r="C6" s="225"/>
      <c r="D6" s="225"/>
      <c r="E6" s="225"/>
      <c r="F6" s="225"/>
      <c r="G6" s="225"/>
      <c r="H6" s="225"/>
      <c r="I6" s="16">
        <v>2</v>
      </c>
      <c r="J6" s="17"/>
      <c r="K6" s="113">
        <v>22162309</v>
      </c>
    </row>
    <row r="7" spans="1:11" ht="13.5">
      <c r="A7" s="224" t="s">
        <v>226</v>
      </c>
      <c r="B7" s="225"/>
      <c r="C7" s="225"/>
      <c r="D7" s="225"/>
      <c r="E7" s="225"/>
      <c r="F7" s="225"/>
      <c r="G7" s="225"/>
      <c r="H7" s="225"/>
      <c r="I7" s="16">
        <v>3</v>
      </c>
      <c r="J7" s="17">
        <v>1737715</v>
      </c>
      <c r="K7" s="17">
        <v>0</v>
      </c>
    </row>
    <row r="8" spans="1:11" ht="13.5">
      <c r="A8" s="224" t="s">
        <v>227</v>
      </c>
      <c r="B8" s="225"/>
      <c r="C8" s="225"/>
      <c r="D8" s="225"/>
      <c r="E8" s="225"/>
      <c r="F8" s="225"/>
      <c r="G8" s="225"/>
      <c r="H8" s="225"/>
      <c r="I8" s="16">
        <v>4</v>
      </c>
      <c r="J8" s="17">
        <v>-52480716</v>
      </c>
      <c r="K8" s="113">
        <v>2807751</v>
      </c>
    </row>
    <row r="9" spans="1:11" ht="13.5">
      <c r="A9" s="224" t="s">
        <v>228</v>
      </c>
      <c r="B9" s="225"/>
      <c r="C9" s="225"/>
      <c r="D9" s="225"/>
      <c r="E9" s="225"/>
      <c r="F9" s="225"/>
      <c r="G9" s="225"/>
      <c r="H9" s="225"/>
      <c r="I9" s="16">
        <v>5</v>
      </c>
      <c r="J9" s="17">
        <v>-15926970</v>
      </c>
      <c r="K9" s="113">
        <v>-29053426</v>
      </c>
    </row>
    <row r="10" spans="1:11" ht="13.5">
      <c r="A10" s="224" t="s">
        <v>229</v>
      </c>
      <c r="B10" s="225"/>
      <c r="C10" s="225"/>
      <c r="D10" s="225"/>
      <c r="E10" s="225"/>
      <c r="F10" s="225"/>
      <c r="G10" s="225"/>
      <c r="H10" s="225"/>
      <c r="I10" s="16">
        <v>6</v>
      </c>
      <c r="J10" s="17">
        <v>171280395</v>
      </c>
      <c r="K10" s="113">
        <v>168978039</v>
      </c>
    </row>
    <row r="11" spans="1:11" ht="13.5">
      <c r="A11" s="224" t="s">
        <v>230</v>
      </c>
      <c r="B11" s="225"/>
      <c r="C11" s="225"/>
      <c r="D11" s="225"/>
      <c r="E11" s="225"/>
      <c r="F11" s="225"/>
      <c r="G11" s="225"/>
      <c r="H11" s="225"/>
      <c r="I11" s="16">
        <v>7</v>
      </c>
      <c r="J11" s="17">
        <v>0</v>
      </c>
      <c r="K11" s="113"/>
    </row>
    <row r="12" spans="1:11" ht="13.5">
      <c r="A12" s="224" t="s">
        <v>231</v>
      </c>
      <c r="B12" s="225"/>
      <c r="C12" s="225"/>
      <c r="D12" s="225"/>
      <c r="E12" s="225"/>
      <c r="F12" s="225"/>
      <c r="G12" s="225"/>
      <c r="H12" s="225"/>
      <c r="I12" s="16">
        <v>8</v>
      </c>
      <c r="J12" s="17">
        <v>0</v>
      </c>
      <c r="K12" s="113"/>
    </row>
    <row r="13" spans="1:11" ht="13.5">
      <c r="A13" s="224" t="s">
        <v>232</v>
      </c>
      <c r="B13" s="225"/>
      <c r="C13" s="225"/>
      <c r="D13" s="225"/>
      <c r="E13" s="225"/>
      <c r="F13" s="225"/>
      <c r="G13" s="225"/>
      <c r="H13" s="225"/>
      <c r="I13" s="16">
        <v>9</v>
      </c>
      <c r="J13" s="17">
        <v>0</v>
      </c>
      <c r="K13" s="113"/>
    </row>
    <row r="14" spans="1:11" ht="13.5">
      <c r="A14" s="227" t="s">
        <v>233</v>
      </c>
      <c r="B14" s="228"/>
      <c r="C14" s="228"/>
      <c r="D14" s="228"/>
      <c r="E14" s="228"/>
      <c r="F14" s="228"/>
      <c r="G14" s="228"/>
      <c r="H14" s="228"/>
      <c r="I14" s="16">
        <v>10</v>
      </c>
      <c r="J14" s="18">
        <f>J5+J6+J7+J8+J9+J10+J11+J12+J13</f>
        <v>215650774</v>
      </c>
      <c r="K14" s="120">
        <f>K5+K6+K7+K8+K9+K10+K11+K12+K13</f>
        <v>187102743</v>
      </c>
    </row>
    <row r="15" spans="1:11" ht="13.5">
      <c r="A15" s="224" t="s">
        <v>234</v>
      </c>
      <c r="B15" s="225"/>
      <c r="C15" s="225"/>
      <c r="D15" s="225"/>
      <c r="E15" s="225"/>
      <c r="F15" s="225"/>
      <c r="G15" s="225"/>
      <c r="H15" s="225"/>
      <c r="I15" s="16">
        <v>11</v>
      </c>
      <c r="J15" s="17"/>
      <c r="K15" s="17"/>
    </row>
    <row r="16" spans="1:11" ht="13.5">
      <c r="A16" s="224" t="s">
        <v>235</v>
      </c>
      <c r="B16" s="225"/>
      <c r="C16" s="225"/>
      <c r="D16" s="225"/>
      <c r="E16" s="225"/>
      <c r="F16" s="225"/>
      <c r="G16" s="225"/>
      <c r="H16" s="225"/>
      <c r="I16" s="16">
        <v>12</v>
      </c>
      <c r="J16" s="17"/>
      <c r="K16" s="17"/>
    </row>
    <row r="17" spans="1:11" ht="13.5">
      <c r="A17" s="224" t="s">
        <v>236</v>
      </c>
      <c r="B17" s="225"/>
      <c r="C17" s="225"/>
      <c r="D17" s="225"/>
      <c r="E17" s="225"/>
      <c r="F17" s="225"/>
      <c r="G17" s="225"/>
      <c r="H17" s="225"/>
      <c r="I17" s="16">
        <v>13</v>
      </c>
      <c r="J17" s="17"/>
      <c r="K17" s="17"/>
    </row>
    <row r="18" spans="1:11" ht="13.5">
      <c r="A18" s="224" t="s">
        <v>237</v>
      </c>
      <c r="B18" s="225"/>
      <c r="C18" s="225"/>
      <c r="D18" s="225"/>
      <c r="E18" s="225"/>
      <c r="F18" s="225"/>
      <c r="G18" s="225"/>
      <c r="H18" s="225"/>
      <c r="I18" s="16">
        <v>14</v>
      </c>
      <c r="J18" s="17"/>
      <c r="K18" s="17"/>
    </row>
    <row r="19" spans="1:11" ht="13.5">
      <c r="A19" s="224" t="s">
        <v>238</v>
      </c>
      <c r="B19" s="225"/>
      <c r="C19" s="225"/>
      <c r="D19" s="225"/>
      <c r="E19" s="225"/>
      <c r="F19" s="225"/>
      <c r="G19" s="225"/>
      <c r="H19" s="225"/>
      <c r="I19" s="16">
        <v>15</v>
      </c>
      <c r="J19" s="17"/>
      <c r="K19" s="17"/>
    </row>
    <row r="20" spans="1:11" ht="13.5">
      <c r="A20" s="224" t="s">
        <v>239</v>
      </c>
      <c r="B20" s="225"/>
      <c r="C20" s="225"/>
      <c r="D20" s="225"/>
      <c r="E20" s="225"/>
      <c r="F20" s="225"/>
      <c r="G20" s="225"/>
      <c r="H20" s="225"/>
      <c r="I20" s="16">
        <v>16</v>
      </c>
      <c r="J20" s="17"/>
      <c r="K20" s="17"/>
    </row>
    <row r="21" spans="1:11" ht="13.5">
      <c r="A21" s="227" t="s">
        <v>240</v>
      </c>
      <c r="B21" s="228"/>
      <c r="C21" s="228"/>
      <c r="D21" s="228"/>
      <c r="E21" s="228"/>
      <c r="F21" s="228"/>
      <c r="G21" s="228"/>
      <c r="H21" s="228"/>
      <c r="I21" s="16">
        <v>17</v>
      </c>
      <c r="J21" s="22">
        <f>SUM(J15:J20)</f>
        <v>0</v>
      </c>
      <c r="K21" s="22">
        <f>SUM(K15:K20)</f>
        <v>0</v>
      </c>
    </row>
    <row r="22" spans="1:11" ht="13.5">
      <c r="A22" s="216"/>
      <c r="B22" s="217"/>
      <c r="C22" s="217"/>
      <c r="D22" s="217"/>
      <c r="E22" s="217"/>
      <c r="F22" s="217"/>
      <c r="G22" s="217"/>
      <c r="H22" s="217"/>
      <c r="I22" s="279"/>
      <c r="J22" s="279"/>
      <c r="K22" s="280"/>
    </row>
    <row r="23" spans="1:11" ht="13.5">
      <c r="A23" s="285" t="s">
        <v>241</v>
      </c>
      <c r="B23" s="286"/>
      <c r="C23" s="286"/>
      <c r="D23" s="286"/>
      <c r="E23" s="286"/>
      <c r="F23" s="286"/>
      <c r="G23" s="286"/>
      <c r="H23" s="286"/>
      <c r="I23" s="26">
        <v>18</v>
      </c>
      <c r="J23" s="27"/>
      <c r="K23" s="27"/>
    </row>
    <row r="24" spans="1:11" ht="17.25" customHeight="1">
      <c r="A24" s="206" t="s">
        <v>242</v>
      </c>
      <c r="B24" s="207"/>
      <c r="C24" s="207"/>
      <c r="D24" s="207"/>
      <c r="E24" s="207"/>
      <c r="F24" s="207"/>
      <c r="G24" s="207"/>
      <c r="H24" s="207"/>
      <c r="I24" s="28">
        <v>19</v>
      </c>
      <c r="J24" s="22"/>
      <c r="K24" s="22"/>
    </row>
    <row r="25" spans="1:11" ht="30" customHeight="1">
      <c r="A25" s="287" t="s">
        <v>243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2018-02-28T08:22:04Z</cp:lastPrinted>
  <dcterms:created xsi:type="dcterms:W3CDTF">2008-10-17T11:51:54Z</dcterms:created>
  <dcterms:modified xsi:type="dcterms:W3CDTF">2018-02-28T14:25:05Z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