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10" windowWidth="15480" windowHeight="771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PODACI'!$A$1:$I$57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<sst xmlns="http://schemas.openxmlformats.org/spreadsheetml/2006/main" count="348" uniqueCount="311">
  <si>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</si>
  <si>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</si>
  <si>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</si>
  <si>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</si>
  <si>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</si>
  <si>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</si>
  <si>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</si>
  <si>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</si>
  <si>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</si>
  <si>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</si>
  <si>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</si>
  <si>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</si>
  <si>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</si>
  <si>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</si>
  <si>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</si>
  <si>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</si>
  <si>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</si>
  <si>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</si>
  <si>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</si>
  <si>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</si>
  <si>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</si>
  <si>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</si>
  <si>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</si>
  <si>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</si>
  <si>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</si>
  <si>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</si>
  <si>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</si>
  <si>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</si>
  <si>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</si>
  <si>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</si>
  <si>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</si>
  <si>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</si>
  <si>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</si>
  <si>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</si>
  <si>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</si>
  <si>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</si>
  <si>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</si>
  <si>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</si>
  <si>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</si>
  <si>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</si>
  <si>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</si>
  <si>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</si>
  <si>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</si>
  <si>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</si>
  <si>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</si>
  <si>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</si>
  <si>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</si>
  <si>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</si>
  <si>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</si>
  <si>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</si>
  <si>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</si>
  <si>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</si>
  <si>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</si>
  <si>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</si>
  <si>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</si>
  <si>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</si>
  <si>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</si>
  <si>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</si>
  <si>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</si>
  <si>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</si>
  <si>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</si>
  <si>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</si>
  <si>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</si>
  <si>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</si>
  <si>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</si>
  <si>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</si>
  <si>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</si>
  <si>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</si>
  <si>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</si>
  <si>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</si>
  <si>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</si>
  <si>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</si>
  <si>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</si>
  <si>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</si>
  <si>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</si>
  <si>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</si>
  <si>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</si>
  <si>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</si>
  <si>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</si>
  <si>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</si>
  <si>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</si>
  <si>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</si>
  <si>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</si>
  <si>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</si>
  <si>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</si>
  <si>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</si>
  <si>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</si>
  <si>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</si>
  <si>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</si>
  <si>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</si>
  <si>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</si>
  <si>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</si>
  <si>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</si>
  <si>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</si>
  <si>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</si>
  <si>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</si>
  <si>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</si>
  <si>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</si>
  <si>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</si>
  <si>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</si>
  <si>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</si>
  <si>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</si>
  <si>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</si>
  <si>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</si>
  <si>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</si>
  <si>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</si>
  <si>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</si>
  <si>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</si>
  <si>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</si>
  <si>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</si>
  <si>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</si>
  <si>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</si>
  <si>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</si>
  <si>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</si>
  <si>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</si>
  <si>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</si>
  <si>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</si>
  <si>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</si>
  <si>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</si>
  <si>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</si>
  <si>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</si>
  <si>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</si>
  <si>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</si>
  <si>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</si>
  <si>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</si>
  <si>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</si>
  <si>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</si>
  <si>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</si>
  <si>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</si>
  <si>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</si>
  <si>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</si>
  <si>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</si>
  <si>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</si>
  <si>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</si>
  <si>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</si>
  <si>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</si>
  <si>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</si>
  <si>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</si>
  <si>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</si>
  <si>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</si>
  <si>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</si>
  <si>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</si>
  <si>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</si>
  <si>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</si>
  <si>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</si>
  <si>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</si>
  <si>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</si>
  <si>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</si>
  <si>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</si>
  <si>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</si>
  <si>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</si>
  <si>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</si>
  <si>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</si>
  <si>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</si>
  <si>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</si>
  <si>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</si>
  <si>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</si>
  <si>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</si>
  <si>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</si>
  <si>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</si>
  <si>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</si>
  <si>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</si>
  <si>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</si>
  <si>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</si>
  <si>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</si>
  <si>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</si>
  <si>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</si>
  <si>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</si>
  <si>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</si>
  <si>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</si>
  <si>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</si>
  <si>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</si>
  <si>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</si>
  <si>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</si>
  <si>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</si>
  <si>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</si>
  <si>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</si>
  <si>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</si>
  <si>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</si>
  <si>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</si>
  <si>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</si>
  <si>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</si>
  <si>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</si>
  <si>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</si>
  <si>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</si>
  <si>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</si>
  <si>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</si>
  <si>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</si>
  <si>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</si>
  <si>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</si>
  <si>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</si>
  <si>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</si>
  <si>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</si>
  <si>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</si>
  <si>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</si>
  <si>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</si>
  <si>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</si>
  <si>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</si>
  <si>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</si>
  <si>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</si>
  <si>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</si>
  <si>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</si>
  <si>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</si>
  <si>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</si>
  <si>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</si>
  <si>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</si>
  <si>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</si>
  <si>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</si>
  <si>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</si>
  <si>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</si>
  <si>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</si>
  <si>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</si>
  <si>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</si>
  <si>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</si>
  <si>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</si>
  <si>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</si>
  <si>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</si>
  <si>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</si>
  <si>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</si>
  <si>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</si>
  <si>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</si>
  <si>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</si>
  <si>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</si>
  <si>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</si>
  <si>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</si>
  <si>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</si>
  <si>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</si>
  <si>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</si>
  <si>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</si>
  <si>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</si>
  <si>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</si>
  <si>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</si>
  <si>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</si>
  <si>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</si>
  <si>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</si>
  <si>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</si>
  <si>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</si>
  <si>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</si>
  <si>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</si>
  <si>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</si>
  <si>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</si>
  <si>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</si>
  <si>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</si>
  <si>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</si>
  <si>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</si>
  <si>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</si>
  <si>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</si>
  <si>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</si>
  <si>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</si>
  <si>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</si>
  <si>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</si>
  <si>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</si>
  <si>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</si>
  <si>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</si>
  <si>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</si>
  <si>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</si>
  <si>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</si>
  <si>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</si>
  <si>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</si>
  <si>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</si>
  <si>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</si>
  <si>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</si>
  <si>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</si>
  <si>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</si>
  <si>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</si>
  <si>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</si>
  <si>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</si>
  <si>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</si>
  <si>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</si>
  <si>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</si>
  <si>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</si>
  <si>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</si>
  <si>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00872098033</t>
  </si>
  <si>
    <t>VARTEKS PRO d.o.o.</t>
  </si>
  <si>
    <t>1. Financijski izvjštaji (bilanca, račun dobiti i gubitka, izvještaj o novčanom tijeku, izvještaj o promjenama kapitala),</t>
  </si>
  <si>
    <t>V - projekt d.o.o.</t>
  </si>
  <si>
    <t>070093329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</si>
  <si>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</si>
  <si>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</si>
  <si>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</si>
  <si>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</si>
  <si>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</si>
  <si>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</si>
  <si>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</si>
  <si>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</si>
  <si>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</si>
  <si>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</si>
  <si>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</si>
  <si>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</si>
  <si>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</si>
  <si>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</si>
  <si>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</si>
  <si>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</si>
  <si>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</si>
  <si>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</si>
  <si>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</si>
  <si>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</si>
  <si>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</si>
  <si>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</si>
  <si>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</si>
  <si>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</si>
  <si>
    <t>042/377-089</t>
  </si>
  <si>
    <t>042/377-124</t>
  </si>
  <si>
    <t>zsvetec@varteks.com</t>
  </si>
  <si>
    <t>Svetec Zvonimir</t>
  </si>
  <si>
    <t>Varteks Grupa - Varaždin</t>
  </si>
  <si>
    <t>stanje na dan 31.12.2017.</t>
  </si>
  <si>
    <t>u razdoblju 01.01. 2017. do 31.12. 2017.</t>
  </si>
  <si>
    <t>Tromjesečje</t>
  </si>
  <si>
    <t>u razdoblju 01.01.2017. do 31.12.2017.</t>
  </si>
  <si>
    <t>Košćec Zoran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</si>
</sst>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1" xfId="58" applyFont="1" applyBorder="1" applyAlignment="1">
      <alignment/>
      <protection/>
    </xf>
    <xf numFmtId="0" fontId="6" fillId="0" borderId="12" xfId="58" applyFont="1" applyBorder="1" applyAlignment="1">
      <alignment/>
      <protection/>
    </xf>
    <xf numFmtId="0" fontId="6" fillId="0" borderId="0" xfId="58" applyFont="1" applyAlignment="1">
      <alignment/>
      <protection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6" fillId="0" borderId="13" xfId="58" applyFont="1" applyFill="1" applyBorder="1" applyAlignment="1" applyProtection="1">
      <alignment horizontal="left" vertical="center" wrapText="1"/>
      <protection hidden="1"/>
    </xf>
    <xf numFmtId="0" fontId="6" fillId="0" borderId="14" xfId="58" applyFont="1" applyFill="1" applyBorder="1" applyAlignment="1" applyProtection="1">
      <alignment vertical="center"/>
      <protection hidden="1"/>
    </xf>
    <xf numFmtId="0" fontId="6" fillId="0" borderId="0" xfId="58" applyFont="1" applyFill="1" applyBorder="1" applyAlignment="1" applyProtection="1">
      <alignment vertical="center"/>
      <protection hidden="1"/>
    </xf>
    <xf numFmtId="0" fontId="6" fillId="0" borderId="0" xfId="58" applyFont="1" applyFill="1" applyBorder="1" applyAlignment="1" applyProtection="1">
      <alignment horizontal="center" vertical="center" wrapText="1"/>
      <protection hidden="1"/>
    </xf>
    <xf numFmtId="0" fontId="6" fillId="0" borderId="13" xfId="58" applyFont="1" applyBorder="1" applyAlignment="1" applyProtection="1">
      <alignment horizontal="left" vertical="center" wrapText="1"/>
      <protection hidden="1"/>
    </xf>
    <xf numFmtId="0" fontId="6" fillId="0" borderId="14" xfId="58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/>
      <protection hidden="1"/>
    </xf>
    <xf numFmtId="0" fontId="7" fillId="0" borderId="0" xfId="58" applyFont="1" applyBorder="1" applyAlignment="1" applyProtection="1">
      <alignment horizontal="right" vertical="center" wrapText="1"/>
      <protection hidden="1"/>
    </xf>
    <xf numFmtId="0" fontId="7" fillId="0" borderId="0" xfId="58" applyFont="1" applyBorder="1" applyAlignment="1" applyProtection="1">
      <alignment horizontal="right"/>
      <protection hidden="1"/>
    </xf>
    <xf numFmtId="0" fontId="7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58" applyFont="1" applyFill="1" applyBorder="1" applyAlignment="1" applyProtection="1">
      <alignment horizontal="left" vertical="center"/>
      <protection hidden="1"/>
    </xf>
    <xf numFmtId="0" fontId="6" fillId="0" borderId="13" xfId="58" applyFont="1" applyFill="1" applyBorder="1" applyAlignment="1" applyProtection="1">
      <alignment/>
      <protection hidden="1"/>
    </xf>
    <xf numFmtId="0" fontId="6" fillId="0" borderId="0" xfId="58" applyFont="1" applyBorder="1" applyAlignment="1" applyProtection="1">
      <alignment wrapText="1"/>
      <protection hidden="1"/>
    </xf>
    <xf numFmtId="0" fontId="6" fillId="0" borderId="13" xfId="58" applyFont="1" applyBorder="1" applyAlignment="1" applyProtection="1">
      <alignment wrapText="1"/>
      <protection hidden="1"/>
    </xf>
    <xf numFmtId="0" fontId="6" fillId="0" borderId="14" xfId="58" applyFont="1" applyBorder="1" applyAlignment="1" applyProtection="1">
      <alignment horizontal="right"/>
      <protection hidden="1"/>
    </xf>
    <xf numFmtId="0" fontId="6" fillId="0" borderId="0" xfId="58" applyFont="1" applyBorder="1" applyAlignment="1" applyProtection="1">
      <alignment horizontal="right"/>
      <protection hidden="1"/>
    </xf>
    <xf numFmtId="0" fontId="6" fillId="0" borderId="13" xfId="58" applyFont="1" applyBorder="1" applyAlignment="1" applyProtection="1">
      <alignment/>
      <protection hidden="1"/>
    </xf>
    <xf numFmtId="0" fontId="6" fillId="0" borderId="14" xfId="58" applyFont="1" applyBorder="1" applyAlignment="1" applyProtection="1">
      <alignment horizontal="right" wrapText="1"/>
      <protection hidden="1"/>
    </xf>
    <xf numFmtId="0" fontId="6" fillId="0" borderId="0" xfId="58" applyFont="1" applyBorder="1" applyAlignment="1" applyProtection="1">
      <alignment horizontal="right" wrapText="1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6" fillId="0" borderId="0" xfId="58" applyFont="1" applyFill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top"/>
      <protection hidden="1"/>
    </xf>
    <xf numFmtId="1" fontId="5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58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right" vertical="center"/>
      <protection hidden="1"/>
    </xf>
    <xf numFmtId="0" fontId="6" fillId="0" borderId="13" xfId="58" applyFont="1" applyBorder="1" applyAlignment="1" applyProtection="1">
      <alignment vertical="top"/>
      <protection hidden="1"/>
    </xf>
    <xf numFmtId="0" fontId="5" fillId="0" borderId="15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0" fontId="6" fillId="0" borderId="0" xfId="58" applyFont="1" applyBorder="1" applyAlignment="1">
      <alignment/>
      <protection/>
    </xf>
    <xf numFmtId="49" fontId="5" fillId="0" borderId="15" xfId="58" applyNumberFormat="1" applyFont="1" applyFill="1" applyBorder="1" applyAlignment="1" applyProtection="1">
      <alignment horizontal="right" vertical="center"/>
      <protection hidden="1" locked="0"/>
    </xf>
    <xf numFmtId="0" fontId="6" fillId="0" borderId="13" xfId="58" applyFont="1" applyBorder="1" applyAlignment="1" applyProtection="1">
      <alignment horizontal="left" vertical="top" wrapText="1"/>
      <protection hidden="1"/>
    </xf>
    <xf numFmtId="0" fontId="6" fillId="0" borderId="14" xfId="58" applyFont="1" applyBorder="1" applyAlignment="1">
      <alignment/>
      <protection/>
    </xf>
    <xf numFmtId="0" fontId="6" fillId="0" borderId="0" xfId="58" applyFont="1" applyBorder="1" applyAlignment="1" applyProtection="1">
      <alignment horizontal="center" vertical="center"/>
      <protection hidden="1" locked="0"/>
    </xf>
    <xf numFmtId="0" fontId="6" fillId="0" borderId="14" xfId="58" applyFont="1" applyFill="1" applyBorder="1" applyAlignment="1" applyProtection="1">
      <alignment horizontal="right"/>
      <protection hidden="1"/>
    </xf>
    <xf numFmtId="0" fontId="6" fillId="0" borderId="0" xfId="58" applyFont="1" applyFill="1" applyBorder="1" applyAlignment="1" applyProtection="1">
      <alignment horizontal="right"/>
      <protection hidden="1"/>
    </xf>
    <xf numFmtId="0" fontId="6" fillId="0" borderId="0" xfId="58" applyFont="1" applyFill="1" applyBorder="1" applyAlignment="1" applyProtection="1">
      <alignment vertical="top"/>
      <protection hidden="1"/>
    </xf>
    <xf numFmtId="0" fontId="6" fillId="0" borderId="0" xfId="58" applyFont="1" applyFill="1" applyBorder="1" applyAlignment="1" applyProtection="1">
      <alignment vertical="top" wrapText="1"/>
      <protection hidden="1"/>
    </xf>
    <xf numFmtId="0" fontId="6" fillId="0" borderId="0" xfId="58" applyFont="1" applyFill="1" applyBorder="1" applyAlignment="1" applyProtection="1">
      <alignment wrapText="1"/>
      <protection hidden="1"/>
    </xf>
    <xf numFmtId="0" fontId="6" fillId="0" borderId="13" xfId="58" applyFont="1" applyFill="1" applyBorder="1" applyAlignment="1" applyProtection="1">
      <alignment horizontal="left" vertical="top" wrapText="1" indent="2"/>
      <protection hidden="1"/>
    </xf>
    <xf numFmtId="0" fontId="5" fillId="33" borderId="14" xfId="62" applyFont="1" applyFill="1" applyBorder="1" applyAlignment="1" applyProtection="1">
      <alignment horizontal="right" vertical="center"/>
      <protection hidden="1" locked="0"/>
    </xf>
    <xf numFmtId="0" fontId="5" fillId="33" borderId="0" xfId="62" applyFont="1" applyFill="1" applyBorder="1" applyAlignment="1" applyProtection="1">
      <alignment horizontal="right" vertical="center"/>
      <protection hidden="1" locked="0"/>
    </xf>
    <xf numFmtId="49" fontId="5" fillId="33" borderId="0" xfId="62" applyNumberFormat="1" applyFont="1" applyFill="1" applyBorder="1" applyAlignment="1" applyProtection="1">
      <alignment horizontal="center" vertical="center"/>
      <protection hidden="1" locked="0"/>
    </xf>
    <xf numFmtId="49" fontId="5" fillId="33" borderId="13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58" applyFont="1" applyFill="1" applyBorder="1" applyAlignment="1" applyProtection="1">
      <alignment horizontal="right" vertical="top"/>
      <protection hidden="1"/>
    </xf>
    <xf numFmtId="0" fontId="6" fillId="0" borderId="0" xfId="58" applyFont="1" applyFill="1" applyBorder="1" applyAlignment="1" applyProtection="1">
      <alignment horizontal="right" vertical="top"/>
      <protection hidden="1"/>
    </xf>
    <xf numFmtId="0" fontId="6" fillId="0" borderId="0" xfId="58" applyFont="1" applyFill="1" applyBorder="1" applyAlignment="1" applyProtection="1">
      <alignment horizontal="center" vertical="top"/>
      <protection hidden="1"/>
    </xf>
    <xf numFmtId="0" fontId="6" fillId="0" borderId="0" xfId="58" applyFont="1" applyFill="1" applyBorder="1" applyAlignment="1" applyProtection="1">
      <alignment horizontal="center"/>
      <protection hidden="1"/>
    </xf>
    <xf numFmtId="0" fontId="6" fillId="0" borderId="14" xfId="58" applyFont="1" applyBorder="1" applyAlignment="1" applyProtection="1">
      <alignment horizontal="right" vertical="top"/>
      <protection hidden="1"/>
    </xf>
    <xf numFmtId="0" fontId="6" fillId="0" borderId="0" xfId="58" applyFont="1" applyBorder="1" applyAlignment="1" applyProtection="1">
      <alignment horizontal="right" vertical="top"/>
      <protection hidden="1"/>
    </xf>
    <xf numFmtId="0" fontId="6" fillId="0" borderId="11" xfId="58" applyFont="1" applyBorder="1" applyAlignment="1" applyProtection="1">
      <alignment/>
      <protection hidden="1"/>
    </xf>
    <xf numFmtId="0" fontId="6" fillId="0" borderId="12" xfId="58" applyFont="1" applyBorder="1" applyAlignment="1" applyProtection="1">
      <alignment/>
      <protection hidden="1"/>
    </xf>
    <xf numFmtId="0" fontId="6" fillId="0" borderId="0" xfId="58" applyFont="1" applyFill="1" applyBorder="1" applyAlignment="1" applyProtection="1">
      <alignment/>
      <protection hidden="1"/>
    </xf>
    <xf numFmtId="0" fontId="6" fillId="0" borderId="0" xfId="58" applyFont="1" applyFill="1" applyBorder="1" applyAlignment="1" applyProtection="1">
      <alignment horizontal="right" vertical="center"/>
      <protection hidden="1"/>
    </xf>
    <xf numFmtId="0" fontId="6" fillId="0" borderId="14" xfId="58" applyFont="1" applyBorder="1" applyAlignment="1" applyProtection="1">
      <alignment horizontal="left"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13" xfId="58" applyFont="1" applyFill="1" applyBorder="1" applyAlignment="1" applyProtection="1">
      <alignment vertical="center"/>
      <protection hidden="1"/>
    </xf>
    <xf numFmtId="0" fontId="10" fillId="0" borderId="0" xfId="62" applyFont="1" applyBorder="1" applyAlignment="1" applyProtection="1">
      <alignment vertical="center"/>
      <protection hidden="1"/>
    </xf>
    <xf numFmtId="0" fontId="10" fillId="0" borderId="13" xfId="62" applyFont="1" applyFill="1" applyBorder="1" applyAlignment="1" applyProtection="1">
      <alignment vertical="center"/>
      <protection hidden="1"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0" fillId="0" borderId="13" xfId="62" applyFont="1" applyBorder="1" applyAlignment="1">
      <alignment/>
      <protection/>
    </xf>
    <xf numFmtId="0" fontId="5" fillId="0" borderId="14" xfId="58" applyFont="1" applyBorder="1" applyAlignment="1" applyProtection="1">
      <alignment vertical="center"/>
      <protection hidden="1"/>
    </xf>
    <xf numFmtId="0" fontId="6" fillId="0" borderId="16" xfId="58" applyFont="1" applyBorder="1" applyAlignment="1" applyProtection="1">
      <alignment/>
      <protection hidden="1"/>
    </xf>
    <xf numFmtId="0" fontId="6" fillId="0" borderId="16" xfId="58" applyFont="1" applyBorder="1" applyAlignment="1">
      <alignment/>
      <protection/>
    </xf>
    <xf numFmtId="0" fontId="6" fillId="0" borderId="17" xfId="58" applyFont="1" applyBorder="1" applyAlignment="1" applyProtection="1">
      <alignment/>
      <protection hidden="1"/>
    </xf>
    <xf numFmtId="0" fontId="6" fillId="0" borderId="18" xfId="58" applyFont="1" applyFill="1" applyBorder="1" applyAlignment="1" applyProtection="1">
      <alignment horizontal="right" vertical="top" wrapText="1"/>
      <protection hidden="1"/>
    </xf>
    <xf numFmtId="0" fontId="6" fillId="0" borderId="19" xfId="58" applyFont="1" applyFill="1" applyBorder="1" applyAlignment="1" applyProtection="1">
      <alignment horizontal="right" vertical="top" wrapText="1"/>
      <protection hidden="1"/>
    </xf>
    <xf numFmtId="0" fontId="6" fillId="0" borderId="19" xfId="58" applyFont="1" applyFill="1" applyBorder="1" applyAlignment="1" applyProtection="1">
      <alignment/>
      <protection hidden="1"/>
    </xf>
    <xf numFmtId="0" fontId="6" fillId="0" borderId="20" xfId="58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67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2" applyNumberFormat="1" applyFont="1" applyFill="1" applyBorder="1" applyAlignment="1" applyProtection="1">
      <alignment horizontal="right" vertical="center"/>
      <protection locked="0"/>
    </xf>
    <xf numFmtId="167" fontId="3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167" fontId="3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2" applyNumberFormat="1" applyFont="1" applyFill="1" applyBorder="1" applyAlignment="1" applyProtection="1">
      <alignment/>
      <protection locked="0"/>
    </xf>
    <xf numFmtId="3" fontId="3" fillId="0" borderId="10" xfId="62" applyNumberFormat="1" applyFont="1" applyFill="1" applyBorder="1" applyAlignment="1" applyProtection="1">
      <alignment vertical="center"/>
      <protection locked="0"/>
    </xf>
    <xf numFmtId="3" fontId="3" fillId="0" borderId="10" xfId="62" applyNumberFormat="1" applyFont="1" applyFill="1" applyBorder="1" applyAlignment="1" applyProtection="1">
      <alignment/>
      <protection locked="0"/>
    </xf>
    <xf numFmtId="3" fontId="0" fillId="0" borderId="10" xfId="62" applyNumberFormat="1" applyFont="1" applyFill="1" applyBorder="1" applyAlignment="1" applyProtection="1">
      <alignment/>
      <protection hidden="1"/>
    </xf>
    <xf numFmtId="3" fontId="0" fillId="0" borderId="10" xfId="62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62" applyNumberFormat="1" applyFont="1" applyFill="1" applyBorder="1" applyAlignment="1" applyProtection="1">
      <alignment horizontal="right"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21" xfId="62" applyNumberFormat="1" applyFont="1" applyFill="1" applyBorder="1" applyAlignment="1" applyProtection="1">
      <alignment horizontal="right" vertical="center"/>
      <protection locked="0"/>
    </xf>
    <xf numFmtId="3" fontId="0" fillId="34" borderId="21" xfId="0" applyNumberFormat="1" applyFont="1" applyFill="1" applyBorder="1" applyAlignment="1" applyProtection="1">
      <alignment vertical="center"/>
      <protection hidden="1"/>
    </xf>
    <xf numFmtId="3" fontId="0" fillId="33" borderId="21" xfId="62" applyNumberFormat="1" applyFont="1" applyFill="1" applyBorder="1" applyAlignment="1" applyProtection="1">
      <alignment horizontal="right" vertical="center"/>
      <protection locked="0"/>
    </xf>
    <xf numFmtId="3" fontId="0" fillId="35" borderId="24" xfId="62" applyNumberFormat="1" applyFont="1" applyFill="1" applyBorder="1" applyAlignment="1" applyProtection="1">
      <alignment vertical="center"/>
      <protection hidden="1"/>
    </xf>
    <xf numFmtId="3" fontId="0" fillId="33" borderId="21" xfId="0" applyNumberFormat="1" applyFont="1" applyFill="1" applyBorder="1" applyAlignment="1" applyProtection="1">
      <alignment vertical="center"/>
      <protection hidden="1"/>
    </xf>
    <xf numFmtId="3" fontId="0" fillId="33" borderId="24" xfId="62" applyNumberFormat="1" applyFont="1" applyFill="1" applyBorder="1" applyAlignment="1" applyProtection="1">
      <alignment vertical="center"/>
      <protection hidden="1"/>
    </xf>
    <xf numFmtId="3" fontId="0" fillId="33" borderId="25" xfId="0" applyNumberFormat="1" applyFont="1" applyFill="1" applyBorder="1" applyAlignment="1" applyProtection="1">
      <alignment vertical="center"/>
      <protection hidden="1"/>
    </xf>
    <xf numFmtId="3" fontId="0" fillId="33" borderId="21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62" applyNumberFormat="1" applyFont="1" applyFill="1" applyBorder="1" applyAlignment="1" applyProtection="1">
      <alignment horizontal="right" vertical="center"/>
      <protection locked="0"/>
    </xf>
    <xf numFmtId="167" fontId="3" fillId="0" borderId="22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36" borderId="10" xfId="0" applyNumberFormat="1" applyFont="1" applyFill="1" applyBorder="1" applyAlignment="1" applyProtection="1">
      <alignment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hidden="1" locked="0"/>
    </xf>
    <xf numFmtId="14" fontId="5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3" fillId="35" borderId="24" xfId="62" applyNumberFormat="1" applyFont="1" applyFill="1" applyBorder="1" applyAlignment="1" applyProtection="1">
      <alignment vertical="center"/>
      <protection hidden="1"/>
    </xf>
    <xf numFmtId="3" fontId="3" fillId="33" borderId="21" xfId="0" applyNumberFormat="1" applyFont="1" applyFill="1" applyBorder="1" applyAlignment="1" applyProtection="1">
      <alignment vertical="center"/>
      <protection hidden="1"/>
    </xf>
    <xf numFmtId="3" fontId="3" fillId="33" borderId="24" xfId="62" applyNumberFormat="1" applyFont="1" applyFill="1" applyBorder="1" applyAlignment="1" applyProtection="1">
      <alignment vertical="center"/>
      <protection hidden="1"/>
    </xf>
    <xf numFmtId="3" fontId="0" fillId="36" borderId="21" xfId="0" applyNumberFormat="1" applyFont="1" applyFill="1" applyBorder="1" applyAlignment="1" applyProtection="1">
      <alignment vertical="center"/>
      <protection hidden="1"/>
    </xf>
    <xf numFmtId="3" fontId="0" fillId="36" borderId="21" xfId="62" applyNumberFormat="1" applyFont="1" applyFill="1" applyBorder="1" applyAlignment="1" applyProtection="1">
      <alignment horizontal="right" vertical="center"/>
      <protection locked="0"/>
    </xf>
    <xf numFmtId="0" fontId="13" fillId="0" borderId="0" xfId="58" applyFont="1" applyAlignment="1">
      <alignment/>
      <protection/>
    </xf>
    <xf numFmtId="0" fontId="15" fillId="0" borderId="0" xfId="0" applyFont="1" applyFill="1" applyAlignment="1">
      <alignment/>
    </xf>
    <xf numFmtId="0" fontId="14" fillId="0" borderId="0" xfId="62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62" applyFont="1" applyFill="1" applyAlignment="1">
      <alignment wrapText="1"/>
      <protection/>
    </xf>
    <xf numFmtId="0" fontId="14" fillId="0" borderId="0" xfId="62" applyFont="1" applyFill="1" applyBorder="1" applyAlignment="1" applyProtection="1">
      <alignment horizontal="center" vertical="center"/>
      <protection hidden="1"/>
    </xf>
    <xf numFmtId="14" fontId="14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Fill="1" applyBorder="1" applyAlignment="1">
      <alignment wrapText="1"/>
      <protection/>
    </xf>
    <xf numFmtId="3" fontId="5" fillId="36" borderId="15" xfId="58" applyNumberFormat="1" applyFont="1" applyFill="1" applyBorder="1" applyAlignment="1" applyProtection="1">
      <alignment horizontal="right" vertical="center"/>
      <protection hidden="1" locked="0"/>
    </xf>
    <xf numFmtId="3" fontId="3" fillId="33" borderId="23" xfId="0" applyNumberFormat="1" applyFont="1" applyFill="1" applyBorder="1" applyAlignment="1" applyProtection="1">
      <alignment vertical="center"/>
      <protection hidden="1"/>
    </xf>
    <xf numFmtId="3" fontId="16" fillId="36" borderId="10" xfId="0" applyNumberFormat="1" applyFont="1" applyFill="1" applyBorder="1" applyAlignment="1" applyProtection="1">
      <alignment vertical="center"/>
      <protection locked="0"/>
    </xf>
    <xf numFmtId="3" fontId="16" fillId="36" borderId="15" xfId="0" applyNumberFormat="1" applyFont="1" applyFill="1" applyBorder="1" applyAlignment="1" applyProtection="1">
      <alignment vertical="center"/>
      <protection locked="0"/>
    </xf>
    <xf numFmtId="3" fontId="16" fillId="36" borderId="27" xfId="0" applyNumberFormat="1" applyFont="1" applyFill="1" applyBorder="1" applyAlignment="1" applyProtection="1">
      <alignment vertical="center"/>
      <protection locked="0"/>
    </xf>
    <xf numFmtId="3" fontId="0" fillId="36" borderId="10" xfId="0" applyNumberFormat="1" applyFont="1" applyFill="1" applyBorder="1" applyAlignment="1" applyProtection="1">
      <alignment vertical="center"/>
      <protection hidden="1"/>
    </xf>
    <xf numFmtId="3" fontId="3" fillId="36" borderId="10" xfId="0" applyNumberFormat="1" applyFont="1" applyFill="1" applyBorder="1" applyAlignment="1" applyProtection="1">
      <alignment vertical="center"/>
      <protection hidden="1"/>
    </xf>
    <xf numFmtId="3" fontId="0" fillId="36" borderId="28" xfId="0" applyNumberFormat="1" applyFont="1" applyFill="1" applyBorder="1" applyAlignment="1" applyProtection="1">
      <alignment vertical="center"/>
      <protection locked="0"/>
    </xf>
    <xf numFmtId="3" fontId="0" fillId="36" borderId="10" xfId="62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3" fillId="36" borderId="10" xfId="62" applyNumberFormat="1" applyFont="1" applyFill="1" applyBorder="1" applyAlignment="1" applyProtection="1">
      <alignment vertical="center"/>
      <protection locked="0"/>
    </xf>
    <xf numFmtId="3" fontId="0" fillId="36" borderId="10" xfId="62" applyNumberFormat="1" applyFont="1" applyFill="1" applyBorder="1" applyAlignment="1" applyProtection="1">
      <alignment vertical="center"/>
      <protection locked="0"/>
    </xf>
    <xf numFmtId="3" fontId="3" fillId="36" borderId="10" xfId="62" applyNumberFormat="1" applyFont="1" applyFill="1" applyBorder="1" applyAlignment="1" applyProtection="1">
      <alignment/>
      <protection locked="0"/>
    </xf>
    <xf numFmtId="3" fontId="0" fillId="36" borderId="10" xfId="62" applyNumberFormat="1" applyFont="1" applyFill="1" applyBorder="1" applyAlignment="1" applyProtection="1">
      <alignment/>
      <protection hidden="1"/>
    </xf>
    <xf numFmtId="3" fontId="0" fillId="36" borderId="10" xfId="62" applyNumberFormat="1" applyFont="1" applyFill="1" applyBorder="1" applyAlignment="1" applyProtection="1">
      <alignment vertical="center"/>
      <protection locked="0"/>
    </xf>
    <xf numFmtId="3" fontId="3" fillId="36" borderId="10" xfId="62" applyNumberFormat="1" applyFont="1" applyFill="1" applyBorder="1" applyAlignment="1" applyProtection="1">
      <alignment horizontal="right"/>
      <protection locked="0"/>
    </xf>
    <xf numFmtId="3" fontId="3" fillId="0" borderId="10" xfId="62" applyNumberFormat="1" applyFont="1" applyFill="1" applyBorder="1" applyAlignment="1" applyProtection="1">
      <alignment/>
      <protection hidden="1"/>
    </xf>
    <xf numFmtId="3" fontId="16" fillId="36" borderId="30" xfId="0" applyNumberFormat="1" applyFont="1" applyFill="1" applyBorder="1" applyAlignment="1" applyProtection="1">
      <alignment vertical="center"/>
      <protection locked="0"/>
    </xf>
    <xf numFmtId="3" fontId="0" fillId="0" borderId="31" xfId="0" applyNumberFormat="1" applyFont="1" applyFill="1" applyBorder="1" applyAlignment="1" applyProtection="1">
      <alignment horizontal="right" vertical="center"/>
      <protection locked="0"/>
    </xf>
    <xf numFmtId="3" fontId="0" fillId="0" borderId="31" xfId="0" applyNumberFormat="1" applyFont="1" applyFill="1" applyBorder="1" applyAlignment="1" applyProtection="1">
      <alignment vertical="center"/>
      <protection locked="0"/>
    </xf>
    <xf numFmtId="3" fontId="0" fillId="0" borderId="31" xfId="62" applyNumberFormat="1" applyFont="1" applyFill="1" applyBorder="1" applyAlignment="1" applyProtection="1">
      <alignment horizontal="right"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hidden="1"/>
    </xf>
    <xf numFmtId="3" fontId="0" fillId="0" borderId="31" xfId="0" applyNumberFormat="1" applyFont="1" applyFill="1" applyBorder="1" applyAlignment="1" applyProtection="1">
      <alignment vertical="center"/>
      <protection hidden="1"/>
    </xf>
    <xf numFmtId="3" fontId="0" fillId="0" borderId="21" xfId="57" applyNumberFormat="1" applyFont="1" applyFill="1" applyBorder="1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3" fontId="0" fillId="33" borderId="33" xfId="0" applyNumberFormat="1" applyFont="1" applyFill="1" applyBorder="1" applyAlignment="1" applyProtection="1">
      <alignment vertical="center"/>
      <protection locked="0"/>
    </xf>
    <xf numFmtId="0" fontId="5" fillId="0" borderId="34" xfId="58" applyFont="1" applyBorder="1" applyAlignment="1">
      <alignment/>
      <protection/>
    </xf>
    <xf numFmtId="0" fontId="5" fillId="0" borderId="11" xfId="58" applyFont="1" applyBorder="1" applyAlignment="1">
      <alignment/>
      <protection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14" xfId="58" applyFont="1" applyBorder="1" applyAlignment="1" applyProtection="1">
      <alignment horizontal="right" vertical="center" wrapText="1"/>
      <protection hidden="1"/>
    </xf>
    <xf numFmtId="0" fontId="6" fillId="0" borderId="13" xfId="58" applyFont="1" applyBorder="1" applyAlignment="1" applyProtection="1">
      <alignment horizontal="right" wrapText="1"/>
      <protection hidden="1"/>
    </xf>
    <xf numFmtId="0" fontId="6" fillId="0" borderId="0" xfId="58" applyFont="1" applyBorder="1" applyAlignment="1" applyProtection="1">
      <alignment horizontal="center" vertical="top"/>
      <protection hidden="1"/>
    </xf>
    <xf numFmtId="0" fontId="6" fillId="0" borderId="0" xfId="58" applyFont="1" applyBorder="1" applyAlignment="1" applyProtection="1">
      <alignment horizontal="center"/>
      <protection hidden="1"/>
    </xf>
    <xf numFmtId="0" fontId="6" fillId="0" borderId="11" xfId="58" applyFont="1" applyBorder="1" applyAlignment="1" applyProtection="1">
      <alignment horizontal="center"/>
      <protection hidden="1"/>
    </xf>
    <xf numFmtId="0" fontId="6" fillId="0" borderId="35" xfId="62" applyFont="1" applyFill="1" applyBorder="1" applyAlignment="1" applyProtection="1">
      <alignment horizontal="left" vertical="center"/>
      <protection hidden="1" locked="0"/>
    </xf>
    <xf numFmtId="0" fontId="6" fillId="0" borderId="36" xfId="62" applyFont="1" applyFill="1" applyBorder="1" applyAlignment="1" applyProtection="1">
      <alignment horizontal="left" vertical="center"/>
      <protection hidden="1" locked="0"/>
    </xf>
    <xf numFmtId="49" fontId="5" fillId="0" borderId="1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18" xfId="58" applyFont="1" applyFill="1" applyBorder="1" applyAlignment="1" applyProtection="1">
      <alignment horizontal="left" vertical="center"/>
      <protection hidden="1" locked="0"/>
    </xf>
    <xf numFmtId="0" fontId="6" fillId="0" borderId="19" xfId="58" applyFont="1" applyFill="1" applyBorder="1" applyAlignment="1">
      <alignment/>
      <protection/>
    </xf>
    <xf numFmtId="0" fontId="6" fillId="0" borderId="20" xfId="58" applyFont="1" applyFill="1" applyBorder="1" applyAlignment="1">
      <alignment/>
      <protection/>
    </xf>
    <xf numFmtId="0" fontId="6" fillId="0" borderId="37" xfId="58" applyFont="1" applyBorder="1" applyAlignment="1" applyProtection="1">
      <alignment horizontal="center" vertical="top"/>
      <protection hidden="1"/>
    </xf>
    <xf numFmtId="0" fontId="6" fillId="0" borderId="37" xfId="58" applyFont="1" applyBorder="1" applyAlignment="1">
      <alignment horizontal="center"/>
      <protection/>
    </xf>
    <xf numFmtId="0" fontId="6" fillId="0" borderId="38" xfId="58" applyFont="1" applyBorder="1" applyAlignment="1">
      <alignment/>
      <protection/>
    </xf>
    <xf numFmtId="0" fontId="6" fillId="0" borderId="19" xfId="58" applyFont="1" applyFill="1" applyBorder="1" applyAlignment="1" applyProtection="1">
      <alignment horizontal="center" vertical="top"/>
      <protection hidden="1"/>
    </xf>
    <xf numFmtId="0" fontId="6" fillId="0" borderId="19" xfId="58" applyFont="1" applyFill="1" applyBorder="1" applyAlignment="1" applyProtection="1">
      <alignment horizontal="center"/>
      <protection hidden="1"/>
    </xf>
    <xf numFmtId="49" fontId="1" fillId="0" borderId="39" xfId="53" applyNumberFormat="1" applyFill="1" applyBorder="1" applyAlignment="1" applyProtection="1">
      <alignment horizontal="left" vertical="center"/>
      <protection hidden="1" locked="0"/>
    </xf>
    <xf numFmtId="49" fontId="8" fillId="0" borderId="40" xfId="53" applyNumberFormat="1" applyFont="1" applyFill="1" applyBorder="1" applyAlignment="1" applyProtection="1">
      <alignment horizontal="left" vertical="center"/>
      <protection hidden="1" locked="0"/>
    </xf>
    <xf numFmtId="49" fontId="8" fillId="0" borderId="41" xfId="53" applyNumberFormat="1" applyFont="1" applyFill="1" applyBorder="1" applyAlignment="1" applyProtection="1">
      <alignment horizontal="left" vertical="center"/>
      <protection hidden="1" locked="0"/>
    </xf>
    <xf numFmtId="0" fontId="6" fillId="0" borderId="14" xfId="58" applyFont="1" applyBorder="1" applyAlignment="1" applyProtection="1">
      <alignment horizontal="right" vertical="center"/>
      <protection hidden="1"/>
    </xf>
    <xf numFmtId="0" fontId="6" fillId="0" borderId="13" xfId="58" applyFont="1" applyBorder="1" applyAlignment="1" applyProtection="1">
      <alignment horizontal="right"/>
      <protection hidden="1"/>
    </xf>
    <xf numFmtId="49" fontId="16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16" fillId="0" borderId="19" xfId="58" applyNumberFormat="1" applyFont="1" applyFill="1" applyBorder="1" applyAlignment="1" applyProtection="1">
      <alignment horizontal="left" vertical="center"/>
      <protection hidden="1" locked="0"/>
    </xf>
    <xf numFmtId="0" fontId="16" fillId="0" borderId="20" xfId="58" applyFont="1" applyFill="1" applyBorder="1" applyAlignment="1">
      <alignment horizontal="left" vertical="center"/>
      <protection/>
    </xf>
    <xf numFmtId="0" fontId="9" fillId="0" borderId="0" xfId="62" applyFont="1" applyBorder="1" applyAlignment="1" applyProtection="1">
      <alignment horizontal="left"/>
      <protection hidden="1"/>
    </xf>
    <xf numFmtId="0" fontId="9" fillId="0" borderId="0" xfId="62" applyFont="1" applyBorder="1" applyAlignment="1">
      <alignment/>
      <protection/>
    </xf>
    <xf numFmtId="0" fontId="10" fillId="0" borderId="0" xfId="62" applyFont="1" applyBorder="1" applyAlignment="1" applyProtection="1">
      <alignment horizontal="left"/>
      <protection hidden="1"/>
    </xf>
    <xf numFmtId="0" fontId="10" fillId="0" borderId="0" xfId="62" applyFont="1" applyBorder="1" applyAlignment="1">
      <alignment/>
      <protection/>
    </xf>
    <xf numFmtId="0" fontId="10" fillId="0" borderId="13" xfId="62" applyFont="1" applyBorder="1" applyAlignment="1">
      <alignment/>
      <protection/>
    </xf>
    <xf numFmtId="49" fontId="6" fillId="0" borderId="42" xfId="62" applyNumberFormat="1" applyFont="1" applyFill="1" applyBorder="1" applyAlignment="1" applyProtection="1">
      <alignment horizontal="left" vertical="center"/>
      <protection hidden="1" locked="0"/>
    </xf>
    <xf numFmtId="49" fontId="6" fillId="0" borderId="42" xfId="58" applyNumberFormat="1" applyFont="1" applyFill="1" applyBorder="1" applyAlignment="1" applyProtection="1">
      <alignment horizontal="left" vertical="center"/>
      <protection hidden="1" locked="0"/>
    </xf>
    <xf numFmtId="49" fontId="6" fillId="0" borderId="36" xfId="58" applyNumberFormat="1" applyFont="1" applyFill="1" applyBorder="1" applyAlignment="1" applyProtection="1">
      <alignment horizontal="left" vertical="center"/>
      <protection hidden="1" locked="0"/>
    </xf>
    <xf numFmtId="0" fontId="5" fillId="33" borderId="43" xfId="62" applyFont="1" applyFill="1" applyBorder="1" applyAlignment="1" applyProtection="1">
      <alignment horizontal="right" vertical="center"/>
      <protection hidden="1" locked="0"/>
    </xf>
    <xf numFmtId="0" fontId="5" fillId="33" borderId="42" xfId="62" applyFont="1" applyFill="1" applyBorder="1" applyAlignment="1" applyProtection="1">
      <alignment horizontal="right" vertical="center"/>
      <protection hidden="1" locked="0"/>
    </xf>
    <xf numFmtId="0" fontId="5" fillId="33" borderId="35" xfId="62" applyFont="1" applyFill="1" applyBorder="1" applyAlignment="1" applyProtection="1">
      <alignment horizontal="right" vertical="center"/>
      <protection hidden="1" locked="0"/>
    </xf>
    <xf numFmtId="49" fontId="5" fillId="33" borderId="42" xfId="62" applyNumberFormat="1" applyFont="1" applyFill="1" applyBorder="1" applyAlignment="1" applyProtection="1">
      <alignment horizontal="center" vertical="center"/>
      <protection hidden="1" locked="0"/>
    </xf>
    <xf numFmtId="49" fontId="5" fillId="33" borderId="36" xfId="62" applyNumberFormat="1" applyFont="1" applyFill="1" applyBorder="1" applyAlignment="1" applyProtection="1">
      <alignment horizontal="center" vertical="center"/>
      <protection hidden="1" locked="0"/>
    </xf>
    <xf numFmtId="0" fontId="5" fillId="35" borderId="35" xfId="0" applyFont="1" applyFill="1" applyBorder="1" applyAlignment="1" applyProtection="1">
      <alignment horizontal="right" vertical="center"/>
      <protection hidden="1" locked="0"/>
    </xf>
    <xf numFmtId="0" fontId="5" fillId="35" borderId="40" xfId="0" applyFont="1" applyFill="1" applyBorder="1" applyAlignment="1" applyProtection="1">
      <alignment horizontal="right" vertical="center"/>
      <protection hidden="1" locked="0"/>
    </xf>
    <xf numFmtId="0" fontId="5" fillId="35" borderId="44" xfId="0" applyFont="1" applyFill="1" applyBorder="1" applyAlignment="1" applyProtection="1">
      <alignment horizontal="right" vertical="center"/>
      <protection hidden="1" locked="0"/>
    </xf>
    <xf numFmtId="49" fontId="5" fillId="35" borderId="4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58" applyFont="1" applyFill="1" applyBorder="1" applyAlignment="1">
      <alignment horizontal="left"/>
      <protection/>
    </xf>
    <xf numFmtId="0" fontId="6" fillId="0" borderId="20" xfId="58" applyFont="1" applyFill="1" applyBorder="1" applyAlignment="1">
      <alignment horizontal="left"/>
      <protection/>
    </xf>
    <xf numFmtId="0" fontId="6" fillId="0" borderId="19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0" fontId="8" fillId="0" borderId="18" xfId="53" applyFont="1" applyFill="1" applyBorder="1" applyAlignment="1" applyProtection="1">
      <alignment/>
      <protection hidden="1" locked="0"/>
    </xf>
    <xf numFmtId="0" fontId="5" fillId="0" borderId="19" xfId="58" applyFont="1" applyFill="1" applyBorder="1" applyAlignment="1" applyProtection="1">
      <alignment/>
      <protection hidden="1" locked="0"/>
    </xf>
    <xf numFmtId="0" fontId="5" fillId="0" borderId="20" xfId="58" applyFont="1" applyFill="1" applyBorder="1" applyAlignment="1" applyProtection="1">
      <alignment/>
      <protection hidden="1" locked="0"/>
    </xf>
    <xf numFmtId="0" fontId="6" fillId="0" borderId="0" xfId="58" applyFont="1" applyBorder="1" applyAlignment="1" applyProtection="1">
      <alignment horizontal="right" vertical="center"/>
      <protection hidden="1"/>
    </xf>
    <xf numFmtId="0" fontId="6" fillId="0" borderId="14" xfId="58" applyFont="1" applyBorder="1" applyAlignment="1" applyProtection="1">
      <alignment horizontal="center" vertical="center"/>
      <protection hidden="1"/>
    </xf>
    <xf numFmtId="0" fontId="6" fillId="0" borderId="0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3" xfId="58" applyFont="1" applyBorder="1" applyAlignment="1">
      <alignment horizontal="center"/>
      <protection/>
    </xf>
    <xf numFmtId="1" fontId="5" fillId="0" borderId="18" xfId="58" applyNumberFormat="1" applyFont="1" applyFill="1" applyBorder="1" applyAlignment="1" applyProtection="1">
      <alignment horizontal="center" vertical="center"/>
      <protection hidden="1" locked="0"/>
    </xf>
    <xf numFmtId="1" fontId="5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8" applyFont="1" applyFill="1" applyBorder="1" applyAlignment="1" applyProtection="1">
      <alignment horizontal="left" vertical="center" wrapText="1"/>
      <protection hidden="1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0" fontId="12" fillId="0" borderId="14" xfId="58" applyFont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center" vertical="center" wrapText="1"/>
      <protection hidden="1"/>
    </xf>
    <xf numFmtId="0" fontId="12" fillId="0" borderId="13" xfId="58" applyFont="1" applyBorder="1" applyAlignment="1" applyProtection="1">
      <alignment horizontal="center" vertical="center" wrapText="1"/>
      <protection hidden="1"/>
    </xf>
    <xf numFmtId="0" fontId="6" fillId="0" borderId="0" xfId="58" applyFont="1" applyBorder="1" applyAlignment="1" applyProtection="1">
      <alignment horizontal="right"/>
      <protection hidden="1"/>
    </xf>
    <xf numFmtId="0" fontId="6" fillId="0" borderId="0" xfId="58" applyFont="1" applyBorder="1" applyAlignment="1" applyProtection="1">
      <alignment horizontal="right" wrapText="1"/>
      <protection hidden="1"/>
    </xf>
    <xf numFmtId="0" fontId="6" fillId="0" borderId="14" xfId="58" applyFont="1" applyBorder="1" applyAlignment="1" applyProtection="1">
      <alignment horizontal="right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readingOrder="1"/>
    </xf>
    <xf numFmtId="0" fontId="3" fillId="0" borderId="45" xfId="0" applyFont="1" applyFill="1" applyBorder="1" applyAlignment="1">
      <alignment horizontal="left" vertical="center" wrapText="1" readingOrder="1"/>
    </xf>
    <xf numFmtId="0" fontId="3" fillId="0" borderId="31" xfId="0" applyFont="1" applyFill="1" applyBorder="1" applyAlignment="1">
      <alignment horizontal="left" vertical="center" wrapText="1" readingOrder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4" fillId="0" borderId="0" xfId="62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62" applyFont="1" applyFill="1" applyBorder="1" applyAlignment="1" applyProtection="1">
      <alignment horizontal="center" vertical="center"/>
      <protection hidden="1"/>
    </xf>
    <xf numFmtId="14" fontId="14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2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110" zoomScaleSheetLayoutView="110" zoomScalePageLayoutView="0" workbookViewId="0" topLeftCell="A28">
      <selection activeCell="K43" sqref="K43"/>
    </sheetView>
  </sheetViews>
  <sheetFormatPr defaultColWidth="12.7109375" defaultRowHeight="12.75"/>
  <cols>
    <col min="1" max="1" width="12.28125" style="4" customWidth="1"/>
    <col min="2" max="2" width="9.421875" style="4" customWidth="1"/>
    <col min="3" max="7" width="12.7109375" style="4" customWidth="1"/>
    <col min="8" max="8" width="16.28125" style="4" customWidth="1"/>
    <col min="9" max="9" width="14.57421875" style="4" customWidth="1"/>
    <col min="10" max="16384" width="12.7109375" style="4" customWidth="1"/>
  </cols>
  <sheetData>
    <row r="1" spans="1:9" ht="15">
      <c r="A1" s="171" t="s">
        <v>192</v>
      </c>
      <c r="B1" s="172"/>
      <c r="C1" s="172"/>
      <c r="D1" s="2"/>
      <c r="E1" s="2"/>
      <c r="F1" s="2"/>
      <c r="G1" s="2"/>
      <c r="H1" s="2"/>
      <c r="I1" s="3"/>
    </row>
    <row r="2" spans="1:9" ht="15">
      <c r="A2" s="231" t="s">
        <v>193</v>
      </c>
      <c r="B2" s="232"/>
      <c r="C2" s="232"/>
      <c r="D2" s="232"/>
      <c r="E2" s="130">
        <v>42736</v>
      </c>
      <c r="F2" s="129"/>
      <c r="G2" s="5" t="s">
        <v>194</v>
      </c>
      <c r="H2" s="130">
        <v>43100</v>
      </c>
      <c r="I2" s="6"/>
    </row>
    <row r="3" spans="1:9" ht="14.25">
      <c r="A3" s="7"/>
      <c r="B3" s="8"/>
      <c r="C3" s="8"/>
      <c r="D3" s="8"/>
      <c r="E3" s="9"/>
      <c r="F3" s="9"/>
      <c r="G3" s="8"/>
      <c r="H3" s="8"/>
      <c r="I3" s="10"/>
    </row>
    <row r="4" spans="1:9" s="136" customFormat="1" ht="18">
      <c r="A4" s="233" t="s">
        <v>252</v>
      </c>
      <c r="B4" s="234"/>
      <c r="C4" s="234"/>
      <c r="D4" s="234"/>
      <c r="E4" s="234"/>
      <c r="F4" s="234"/>
      <c r="G4" s="234"/>
      <c r="H4" s="234"/>
      <c r="I4" s="235"/>
    </row>
    <row r="5" spans="1:9" ht="14.25">
      <c r="A5" s="11"/>
      <c r="B5" s="12"/>
      <c r="C5" s="12"/>
      <c r="D5" s="12"/>
      <c r="E5" s="13"/>
      <c r="F5" s="14"/>
      <c r="G5" s="15"/>
      <c r="H5" s="16"/>
      <c r="I5" s="17"/>
    </row>
    <row r="6" spans="1:9" ht="15">
      <c r="A6" s="194" t="s">
        <v>195</v>
      </c>
      <c r="B6" s="195"/>
      <c r="C6" s="181" t="s">
        <v>256</v>
      </c>
      <c r="D6" s="182"/>
      <c r="E6" s="18"/>
      <c r="F6" s="18"/>
      <c r="G6" s="18"/>
      <c r="H6" s="18"/>
      <c r="I6" s="19"/>
    </row>
    <row r="7" spans="1:9" ht="14.25">
      <c r="A7" s="20"/>
      <c r="B7" s="21"/>
      <c r="C7" s="12"/>
      <c r="D7" s="12"/>
      <c r="E7" s="18"/>
      <c r="F7" s="18"/>
      <c r="G7" s="18"/>
      <c r="H7" s="18"/>
      <c r="I7" s="19"/>
    </row>
    <row r="8" spans="1:9" ht="15">
      <c r="A8" s="174" t="s">
        <v>196</v>
      </c>
      <c r="B8" s="175"/>
      <c r="C8" s="181" t="s">
        <v>257</v>
      </c>
      <c r="D8" s="182"/>
      <c r="E8" s="18"/>
      <c r="F8" s="18"/>
      <c r="G8" s="18"/>
      <c r="H8" s="18"/>
      <c r="I8" s="22"/>
    </row>
    <row r="9" spans="1:9" ht="14.25">
      <c r="A9" s="23"/>
      <c r="B9" s="24"/>
      <c r="C9" s="25"/>
      <c r="D9" s="26"/>
      <c r="E9" s="12"/>
      <c r="F9" s="12"/>
      <c r="G9" s="12"/>
      <c r="H9" s="12"/>
      <c r="I9" s="22"/>
    </row>
    <row r="10" spans="1:9" ht="15">
      <c r="A10" s="174" t="s">
        <v>197</v>
      </c>
      <c r="B10" s="237"/>
      <c r="C10" s="181" t="s">
        <v>272</v>
      </c>
      <c r="D10" s="182"/>
      <c r="E10" s="12"/>
      <c r="F10" s="12"/>
      <c r="G10" s="12"/>
      <c r="H10" s="12"/>
      <c r="I10" s="22"/>
    </row>
    <row r="11" spans="1:9" ht="14.25">
      <c r="A11" s="238"/>
      <c r="B11" s="237"/>
      <c r="C11" s="12"/>
      <c r="D11" s="12"/>
      <c r="E11" s="12"/>
      <c r="F11" s="12"/>
      <c r="G11" s="12"/>
      <c r="H11" s="12"/>
      <c r="I11" s="22"/>
    </row>
    <row r="12" spans="1:9" ht="15">
      <c r="A12" s="194" t="s">
        <v>198</v>
      </c>
      <c r="B12" s="195"/>
      <c r="C12" s="183" t="s">
        <v>258</v>
      </c>
      <c r="D12" s="218"/>
      <c r="E12" s="218"/>
      <c r="F12" s="218"/>
      <c r="G12" s="218"/>
      <c r="H12" s="218"/>
      <c r="I12" s="219"/>
    </row>
    <row r="13" spans="1:9" ht="14.25">
      <c r="A13" s="20"/>
      <c r="B13" s="21"/>
      <c r="C13" s="27"/>
      <c r="D13" s="12"/>
      <c r="E13" s="12"/>
      <c r="F13" s="12"/>
      <c r="G13" s="12"/>
      <c r="H13" s="12"/>
      <c r="I13" s="22"/>
    </row>
    <row r="14" spans="1:9" ht="15">
      <c r="A14" s="194" t="s">
        <v>199</v>
      </c>
      <c r="B14" s="195"/>
      <c r="C14" s="229">
        <v>42000</v>
      </c>
      <c r="D14" s="230"/>
      <c r="E14" s="12"/>
      <c r="F14" s="183" t="s">
        <v>259</v>
      </c>
      <c r="G14" s="218"/>
      <c r="H14" s="218"/>
      <c r="I14" s="219"/>
    </row>
    <row r="15" spans="1:9" ht="14.25">
      <c r="A15" s="20"/>
      <c r="B15" s="21"/>
      <c r="C15" s="12"/>
      <c r="D15" s="12"/>
      <c r="E15" s="12"/>
      <c r="F15" s="12"/>
      <c r="G15" s="12"/>
      <c r="H15" s="12"/>
      <c r="I15" s="22"/>
    </row>
    <row r="16" spans="1:9" ht="15">
      <c r="A16" s="194" t="s">
        <v>200</v>
      </c>
      <c r="B16" s="195"/>
      <c r="C16" s="183" t="s">
        <v>260</v>
      </c>
      <c r="D16" s="218"/>
      <c r="E16" s="218"/>
      <c r="F16" s="218"/>
      <c r="G16" s="218"/>
      <c r="H16" s="218"/>
      <c r="I16" s="219"/>
    </row>
    <row r="17" spans="1:9" ht="14.25">
      <c r="A17" s="20"/>
      <c r="B17" s="21"/>
      <c r="C17" s="12"/>
      <c r="D17" s="12"/>
      <c r="E17" s="12"/>
      <c r="F17" s="12"/>
      <c r="G17" s="12"/>
      <c r="H17" s="12"/>
      <c r="I17" s="22"/>
    </row>
    <row r="18" spans="1:9" ht="15">
      <c r="A18" s="194" t="s">
        <v>201</v>
      </c>
      <c r="B18" s="195"/>
      <c r="C18" s="220" t="s">
        <v>261</v>
      </c>
      <c r="D18" s="221"/>
      <c r="E18" s="221"/>
      <c r="F18" s="221"/>
      <c r="G18" s="221"/>
      <c r="H18" s="221"/>
      <c r="I18" s="222"/>
    </row>
    <row r="19" spans="1:9" ht="14.25">
      <c r="A19" s="20"/>
      <c r="B19" s="21"/>
      <c r="C19" s="27"/>
      <c r="D19" s="12"/>
      <c r="E19" s="12"/>
      <c r="F19" s="12"/>
      <c r="G19" s="12"/>
      <c r="H19" s="12"/>
      <c r="I19" s="22"/>
    </row>
    <row r="20" spans="1:9" ht="15">
      <c r="A20" s="194" t="s">
        <v>202</v>
      </c>
      <c r="B20" s="195"/>
      <c r="C20" s="220" t="s">
        <v>262</v>
      </c>
      <c r="D20" s="221"/>
      <c r="E20" s="221"/>
      <c r="F20" s="221"/>
      <c r="G20" s="221"/>
      <c r="H20" s="221"/>
      <c r="I20" s="222"/>
    </row>
    <row r="21" spans="1:9" ht="14.25">
      <c r="A21" s="20"/>
      <c r="B21" s="21"/>
      <c r="C21" s="27"/>
      <c r="D21" s="12"/>
      <c r="E21" s="12"/>
      <c r="F21" s="12"/>
      <c r="G21" s="12"/>
      <c r="H21" s="12"/>
      <c r="I21" s="22"/>
    </row>
    <row r="22" spans="1:9" ht="15">
      <c r="A22" s="194" t="s">
        <v>203</v>
      </c>
      <c r="B22" s="195"/>
      <c r="C22" s="28">
        <v>472</v>
      </c>
      <c r="D22" s="183" t="s">
        <v>259</v>
      </c>
      <c r="E22" s="216"/>
      <c r="F22" s="217"/>
      <c r="G22" s="194"/>
      <c r="H22" s="236"/>
      <c r="I22" s="29"/>
    </row>
    <row r="23" spans="1:9" ht="14.25">
      <c r="A23" s="20"/>
      <c r="B23" s="21"/>
      <c r="C23" s="12"/>
      <c r="D23" s="12"/>
      <c r="E23" s="12"/>
      <c r="F23" s="12"/>
      <c r="G23" s="12"/>
      <c r="H23" s="12"/>
      <c r="I23" s="22"/>
    </row>
    <row r="24" spans="1:9" ht="15">
      <c r="A24" s="194" t="s">
        <v>204</v>
      </c>
      <c r="B24" s="195"/>
      <c r="C24" s="28">
        <v>5</v>
      </c>
      <c r="D24" s="183" t="s">
        <v>263</v>
      </c>
      <c r="E24" s="216"/>
      <c r="F24" s="216"/>
      <c r="G24" s="217"/>
      <c r="H24" s="30" t="s">
        <v>205</v>
      </c>
      <c r="I24" s="144">
        <v>1214</v>
      </c>
    </row>
    <row r="25" spans="1:9" ht="14.25">
      <c r="A25" s="20"/>
      <c r="B25" s="21"/>
      <c r="C25" s="12"/>
      <c r="D25" s="12"/>
      <c r="E25" s="12"/>
      <c r="F25" s="12"/>
      <c r="G25" s="21"/>
      <c r="H25" s="21" t="s">
        <v>253</v>
      </c>
      <c r="I25" s="31"/>
    </row>
    <row r="26" spans="1:9" ht="15">
      <c r="A26" s="194" t="s">
        <v>206</v>
      </c>
      <c r="B26" s="195"/>
      <c r="C26" s="32" t="s">
        <v>265</v>
      </c>
      <c r="D26" s="33"/>
      <c r="E26" s="34"/>
      <c r="F26" s="12"/>
      <c r="G26" s="223" t="s">
        <v>207</v>
      </c>
      <c r="H26" s="195"/>
      <c r="I26" s="35" t="s">
        <v>264</v>
      </c>
    </row>
    <row r="27" spans="1:9" ht="14.25">
      <c r="A27" s="20"/>
      <c r="B27" s="21"/>
      <c r="C27" s="12"/>
      <c r="D27" s="12"/>
      <c r="E27" s="12"/>
      <c r="F27" s="12"/>
      <c r="G27" s="12"/>
      <c r="H27" s="12"/>
      <c r="I27" s="36"/>
    </row>
    <row r="28" spans="1:9" ht="14.25">
      <c r="A28" s="224" t="s">
        <v>208</v>
      </c>
      <c r="B28" s="225"/>
      <c r="C28" s="226"/>
      <c r="D28" s="226"/>
      <c r="E28" s="225" t="s">
        <v>209</v>
      </c>
      <c r="F28" s="227"/>
      <c r="G28" s="227"/>
      <c r="H28" s="226" t="s">
        <v>210</v>
      </c>
      <c r="I28" s="228"/>
    </row>
    <row r="29" spans="1:9" ht="14.25">
      <c r="A29" s="37"/>
      <c r="B29" s="34"/>
      <c r="C29" s="34"/>
      <c r="D29" s="26"/>
      <c r="E29" s="12"/>
      <c r="F29" s="12"/>
      <c r="G29" s="12"/>
      <c r="H29" s="38"/>
      <c r="I29" s="36"/>
    </row>
    <row r="30" spans="1:9" ht="14.25">
      <c r="A30" s="39"/>
      <c r="B30" s="40"/>
      <c r="C30" s="41"/>
      <c r="D30" s="42"/>
      <c r="E30" s="42"/>
      <c r="F30" s="42"/>
      <c r="G30" s="43"/>
      <c r="H30" s="26"/>
      <c r="I30" s="44"/>
    </row>
    <row r="31" spans="1:9" ht="15">
      <c r="A31" s="207" t="s">
        <v>273</v>
      </c>
      <c r="B31" s="208"/>
      <c r="C31" s="208"/>
      <c r="D31" s="208"/>
      <c r="E31" s="209" t="s">
        <v>267</v>
      </c>
      <c r="F31" s="209"/>
      <c r="G31" s="209"/>
      <c r="H31" s="210" t="s">
        <v>269</v>
      </c>
      <c r="I31" s="211"/>
    </row>
    <row r="32" spans="1:9" ht="14.25">
      <c r="A32" s="39"/>
      <c r="B32" s="40"/>
      <c r="C32" s="41"/>
      <c r="D32" s="42"/>
      <c r="E32" s="42"/>
      <c r="F32" s="42"/>
      <c r="G32" s="43"/>
      <c r="H32" s="26"/>
      <c r="I32" s="44"/>
    </row>
    <row r="33" spans="1:9" ht="15">
      <c r="A33" s="207" t="s">
        <v>266</v>
      </c>
      <c r="B33" s="208"/>
      <c r="C33" s="208"/>
      <c r="D33" s="208"/>
      <c r="E33" s="209" t="s">
        <v>267</v>
      </c>
      <c r="F33" s="209"/>
      <c r="G33" s="209"/>
      <c r="H33" s="210" t="s">
        <v>268</v>
      </c>
      <c r="I33" s="211"/>
    </row>
    <row r="34" spans="1:9" ht="15">
      <c r="A34" s="45"/>
      <c r="B34" s="46"/>
      <c r="C34" s="46"/>
      <c r="D34" s="46"/>
      <c r="E34" s="46"/>
      <c r="F34" s="46"/>
      <c r="G34" s="46"/>
      <c r="H34" s="47"/>
      <c r="I34" s="48"/>
    </row>
    <row r="35" spans="1:9" ht="15">
      <c r="A35" s="207" t="s">
        <v>270</v>
      </c>
      <c r="B35" s="208"/>
      <c r="C35" s="208"/>
      <c r="D35" s="208"/>
      <c r="E35" s="209" t="s">
        <v>267</v>
      </c>
      <c r="F35" s="209"/>
      <c r="G35" s="209"/>
      <c r="H35" s="210" t="s">
        <v>271</v>
      </c>
      <c r="I35" s="211"/>
    </row>
    <row r="36" spans="1:9" ht="15">
      <c r="A36" s="45"/>
      <c r="B36" s="46"/>
      <c r="C36" s="46"/>
      <c r="D36" s="46"/>
      <c r="E36" s="46"/>
      <c r="F36" s="46"/>
      <c r="G36" s="46"/>
      <c r="H36" s="47"/>
      <c r="I36" s="48"/>
    </row>
    <row r="37" spans="1:9" ht="15">
      <c r="A37" s="212" t="s">
        <v>275</v>
      </c>
      <c r="B37" s="213"/>
      <c r="C37" s="213"/>
      <c r="D37" s="214"/>
      <c r="E37" s="209" t="s">
        <v>267</v>
      </c>
      <c r="F37" s="209"/>
      <c r="G37" s="209"/>
      <c r="H37" s="215" t="s">
        <v>276</v>
      </c>
      <c r="I37" s="215"/>
    </row>
    <row r="38" spans="1:9" ht="14.25">
      <c r="A38" s="49"/>
      <c r="B38" s="50"/>
      <c r="C38" s="51"/>
      <c r="D38" s="52"/>
      <c r="E38" s="26"/>
      <c r="F38" s="51"/>
      <c r="G38" s="52"/>
      <c r="H38" s="26"/>
      <c r="I38" s="17"/>
    </row>
    <row r="39" spans="1:9" ht="27" customHeight="1">
      <c r="A39" s="174" t="s">
        <v>211</v>
      </c>
      <c r="B39" s="175"/>
      <c r="C39" s="181"/>
      <c r="D39" s="182"/>
      <c r="E39" s="26"/>
      <c r="F39" s="183"/>
      <c r="G39" s="184"/>
      <c r="H39" s="184"/>
      <c r="I39" s="185"/>
    </row>
    <row r="40" spans="1:9" ht="14.25">
      <c r="A40" s="53"/>
      <c r="B40" s="54"/>
      <c r="C40" s="176"/>
      <c r="D40" s="177"/>
      <c r="E40" s="12"/>
      <c r="F40" s="176"/>
      <c r="G40" s="178"/>
      <c r="H40" s="55"/>
      <c r="I40" s="56"/>
    </row>
    <row r="41" spans="1:9" ht="14.25">
      <c r="A41" s="174" t="s">
        <v>212</v>
      </c>
      <c r="B41" s="175"/>
      <c r="C41" s="179" t="s">
        <v>304</v>
      </c>
      <c r="D41" s="179"/>
      <c r="E41" s="179"/>
      <c r="F41" s="179"/>
      <c r="G41" s="179"/>
      <c r="H41" s="179"/>
      <c r="I41" s="180"/>
    </row>
    <row r="42" spans="1:9" ht="14.25">
      <c r="A42" s="20"/>
      <c r="B42" s="21"/>
      <c r="C42" s="41" t="s">
        <v>213</v>
      </c>
      <c r="D42" s="26"/>
      <c r="E42" s="26"/>
      <c r="F42" s="26"/>
      <c r="G42" s="26"/>
      <c r="H42" s="26"/>
      <c r="I42" s="17"/>
    </row>
    <row r="43" spans="1:9" ht="14.25">
      <c r="A43" s="174" t="s">
        <v>214</v>
      </c>
      <c r="B43" s="175"/>
      <c r="C43" s="204" t="s">
        <v>302</v>
      </c>
      <c r="D43" s="204"/>
      <c r="E43" s="204"/>
      <c r="F43" s="57"/>
      <c r="G43" s="58" t="s">
        <v>215</v>
      </c>
      <c r="H43" s="205" t="s">
        <v>301</v>
      </c>
      <c r="I43" s="206"/>
    </row>
    <row r="44" spans="1:9" ht="14.25">
      <c r="A44" s="20"/>
      <c r="B44" s="21"/>
      <c r="C44" s="41"/>
      <c r="D44" s="26"/>
      <c r="E44" s="26"/>
      <c r="F44" s="26"/>
      <c r="G44" s="26"/>
      <c r="H44" s="26"/>
      <c r="I44" s="17"/>
    </row>
    <row r="45" spans="1:9" ht="14.25">
      <c r="A45" s="174" t="s">
        <v>201</v>
      </c>
      <c r="B45" s="175"/>
      <c r="C45" s="191" t="s">
        <v>303</v>
      </c>
      <c r="D45" s="192"/>
      <c r="E45" s="192"/>
      <c r="F45" s="192"/>
      <c r="G45" s="192"/>
      <c r="H45" s="192"/>
      <c r="I45" s="193"/>
    </row>
    <row r="46" spans="1:9" ht="14.25">
      <c r="A46" s="20"/>
      <c r="B46" s="21"/>
      <c r="C46" s="26"/>
      <c r="D46" s="26"/>
      <c r="E46" s="26"/>
      <c r="F46" s="26"/>
      <c r="G46" s="26"/>
      <c r="H46" s="26"/>
      <c r="I46" s="17"/>
    </row>
    <row r="47" spans="1:9" ht="14.25">
      <c r="A47" s="194" t="s">
        <v>216</v>
      </c>
      <c r="B47" s="195"/>
      <c r="C47" s="196" t="s">
        <v>310</v>
      </c>
      <c r="D47" s="197"/>
      <c r="E47" s="197"/>
      <c r="F47" s="197"/>
      <c r="G47" s="197"/>
      <c r="H47" s="197"/>
      <c r="I47" s="198"/>
    </row>
    <row r="48" spans="1:9" ht="14.25">
      <c r="A48" s="59"/>
      <c r="B48" s="25"/>
      <c r="C48" s="173" t="s">
        <v>217</v>
      </c>
      <c r="D48" s="173"/>
      <c r="E48" s="173"/>
      <c r="F48" s="173"/>
      <c r="G48" s="173"/>
      <c r="H48" s="173"/>
      <c r="I48" s="61"/>
    </row>
    <row r="49" spans="1:9" ht="14.25">
      <c r="A49" s="59"/>
      <c r="B49" s="25"/>
      <c r="C49" s="60"/>
      <c r="D49" s="60"/>
      <c r="E49" s="60"/>
      <c r="F49" s="60"/>
      <c r="G49" s="60"/>
      <c r="H49" s="60"/>
      <c r="I49" s="61"/>
    </row>
    <row r="50" spans="1:9" ht="15">
      <c r="A50" s="59"/>
      <c r="B50" s="199" t="s">
        <v>218</v>
      </c>
      <c r="C50" s="200"/>
      <c r="D50" s="200"/>
      <c r="E50" s="200"/>
      <c r="F50" s="62"/>
      <c r="G50" s="62"/>
      <c r="H50" s="62"/>
      <c r="I50" s="63"/>
    </row>
    <row r="51" spans="1:9" ht="14.25">
      <c r="A51" s="59"/>
      <c r="B51" s="201" t="s">
        <v>274</v>
      </c>
      <c r="C51" s="202"/>
      <c r="D51" s="202"/>
      <c r="E51" s="202"/>
      <c r="F51" s="202"/>
      <c r="G51" s="202"/>
      <c r="H51" s="202"/>
      <c r="I51" s="203"/>
    </row>
    <row r="52" spans="1:9" ht="14.25">
      <c r="A52" s="59"/>
      <c r="B52" s="201" t="s">
        <v>246</v>
      </c>
      <c r="C52" s="202"/>
      <c r="D52" s="202"/>
      <c r="E52" s="202"/>
      <c r="F52" s="202"/>
      <c r="G52" s="202"/>
      <c r="H52" s="202"/>
      <c r="I52" s="203"/>
    </row>
    <row r="53" spans="1:9" ht="14.25">
      <c r="A53" s="59"/>
      <c r="B53" s="201" t="s">
        <v>247</v>
      </c>
      <c r="C53" s="202"/>
      <c r="D53" s="202"/>
      <c r="E53" s="202"/>
      <c r="F53" s="202"/>
      <c r="G53" s="202"/>
      <c r="H53" s="202"/>
      <c r="I53" s="203"/>
    </row>
    <row r="54" spans="1:9" ht="14.25">
      <c r="A54" s="59"/>
      <c r="B54" s="64"/>
      <c r="C54" s="65"/>
      <c r="D54" s="65"/>
      <c r="E54" s="65"/>
      <c r="F54" s="65"/>
      <c r="G54" s="65"/>
      <c r="H54" s="65"/>
      <c r="I54" s="66"/>
    </row>
    <row r="55" spans="1:9" ht="15.75" thickBot="1">
      <c r="A55" s="67" t="s">
        <v>219</v>
      </c>
      <c r="B55" s="12"/>
      <c r="C55" s="12"/>
      <c r="D55" s="12"/>
      <c r="E55" s="12"/>
      <c r="F55" s="12"/>
      <c r="G55" s="68"/>
      <c r="H55" s="69"/>
      <c r="I55" s="70"/>
    </row>
    <row r="56" spans="1:9" ht="14.25">
      <c r="A56" s="11"/>
      <c r="B56" s="12"/>
      <c r="C56" s="12"/>
      <c r="D56" s="12"/>
      <c r="E56" s="25" t="s">
        <v>220</v>
      </c>
      <c r="F56" s="34"/>
      <c r="G56" s="186" t="s">
        <v>221</v>
      </c>
      <c r="H56" s="187"/>
      <c r="I56" s="188"/>
    </row>
    <row r="57" spans="1:9" ht="14.25">
      <c r="A57" s="71"/>
      <c r="B57" s="72"/>
      <c r="C57" s="73"/>
      <c r="D57" s="73"/>
      <c r="E57" s="73"/>
      <c r="F57" s="73"/>
      <c r="G57" s="189"/>
      <c r="H57" s="190"/>
      <c r="I57" s="74"/>
    </row>
  </sheetData>
  <sheetProtection/>
  <protectedRanges>
    <protectedRange sqref="E2 H2 C6:D6 C8:D8 C10:D10 C12:I12 C14:D14 F14:I14 C16:I16 C18:I18 C20:I20 C24:G24 C22:F22 C26 I26 I24" name="Range1"/>
  </protectedRanges>
  <mergeCells count="63">
    <mergeCell ref="G22:H22"/>
    <mergeCell ref="A16:B16"/>
    <mergeCell ref="C16:I16"/>
    <mergeCell ref="A20:B20"/>
    <mergeCell ref="C20:I20"/>
    <mergeCell ref="A10:B11"/>
    <mergeCell ref="C10:D10"/>
    <mergeCell ref="D22:F22"/>
    <mergeCell ref="C8:D8"/>
    <mergeCell ref="A12:B12"/>
    <mergeCell ref="C12:I12"/>
    <mergeCell ref="C14:D14"/>
    <mergeCell ref="A2:D2"/>
    <mergeCell ref="A4:I4"/>
    <mergeCell ref="A6:B6"/>
    <mergeCell ref="C6:D6"/>
    <mergeCell ref="A8:B8"/>
    <mergeCell ref="H35:I35"/>
    <mergeCell ref="A26:B26"/>
    <mergeCell ref="G26:H26"/>
    <mergeCell ref="A28:D28"/>
    <mergeCell ref="E28:G28"/>
    <mergeCell ref="H28:I28"/>
    <mergeCell ref="A24:B24"/>
    <mergeCell ref="D24:G24"/>
    <mergeCell ref="F14:I14"/>
    <mergeCell ref="A31:D31"/>
    <mergeCell ref="E31:G31"/>
    <mergeCell ref="H31:I31"/>
    <mergeCell ref="A14:B14"/>
    <mergeCell ref="A18:B18"/>
    <mergeCell ref="C18:I18"/>
    <mergeCell ref="A22:B22"/>
    <mergeCell ref="C43:E43"/>
    <mergeCell ref="H43:I43"/>
    <mergeCell ref="A33:D33"/>
    <mergeCell ref="E33:G33"/>
    <mergeCell ref="H33:I33"/>
    <mergeCell ref="A37:D37"/>
    <mergeCell ref="E37:G37"/>
    <mergeCell ref="H37:I37"/>
    <mergeCell ref="A35:D35"/>
    <mergeCell ref="E35:G35"/>
    <mergeCell ref="G56:I56"/>
    <mergeCell ref="G57:H57"/>
    <mergeCell ref="A45:B45"/>
    <mergeCell ref="C45:I45"/>
    <mergeCell ref="A47:B47"/>
    <mergeCell ref="C47:I47"/>
    <mergeCell ref="B50:E50"/>
    <mergeCell ref="B51:I51"/>
    <mergeCell ref="B52:I52"/>
    <mergeCell ref="B53:I53"/>
    <mergeCell ref="A1:C1"/>
    <mergeCell ref="C48:H48"/>
    <mergeCell ref="A41:B41"/>
    <mergeCell ref="C40:D40"/>
    <mergeCell ref="F40:G40"/>
    <mergeCell ref="C41:I41"/>
    <mergeCell ref="A43:B43"/>
    <mergeCell ref="A39:B39"/>
    <mergeCell ref="C39:D39"/>
    <mergeCell ref="F39:I3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5" r:id="rId3" display="zsvet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tabSelected="1" view="pageBreakPreview" zoomScaleSheetLayoutView="100" zoomScalePageLayoutView="0" workbookViewId="0" topLeftCell="A46">
      <selection activeCell="A13" sqref="A13:H13"/>
    </sheetView>
  </sheetViews>
  <sheetFormatPr defaultColWidth="9.140625" defaultRowHeight="12.75"/>
  <cols>
    <col min="1" max="9" width="9.140625" style="75" customWidth="1"/>
    <col min="10" max="10" width="11.140625" style="75" bestFit="1" customWidth="1"/>
    <col min="11" max="11" width="13.140625" style="75" customWidth="1"/>
    <col min="12" max="12" width="9.28125" style="75" bestFit="1" customWidth="1"/>
    <col min="13" max="16384" width="9.140625" style="75" customWidth="1"/>
  </cols>
  <sheetData>
    <row r="1" spans="1:11" s="137" customFormat="1" ht="12.75" customHeight="1">
      <c r="A1" s="243" t="s">
        <v>117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137" customFormat="1" ht="17.25" customHeight="1">
      <c r="A2" s="244" t="s">
        <v>306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3" ht="12.75" customHeight="1">
      <c r="A3" s="248" t="s">
        <v>305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1" ht="25.5">
      <c r="A4" s="245" t="s">
        <v>40</v>
      </c>
      <c r="B4" s="246"/>
      <c r="C4" s="246"/>
      <c r="D4" s="246"/>
      <c r="E4" s="246"/>
      <c r="F4" s="246"/>
      <c r="G4" s="246"/>
      <c r="H4" s="247"/>
      <c r="I4" s="76" t="s">
        <v>277</v>
      </c>
      <c r="J4" s="169" t="s">
        <v>254</v>
      </c>
      <c r="K4" s="76" t="s">
        <v>255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78">
        <v>2</v>
      </c>
      <c r="J5" s="77">
        <v>3</v>
      </c>
      <c r="K5" s="77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50" t="s">
        <v>41</v>
      </c>
      <c r="B7" s="250"/>
      <c r="C7" s="250"/>
      <c r="D7" s="250"/>
      <c r="E7" s="250"/>
      <c r="F7" s="250"/>
      <c r="G7" s="250"/>
      <c r="H7" s="250"/>
      <c r="I7" s="79">
        <v>1</v>
      </c>
      <c r="J7" s="80"/>
      <c r="K7" s="80"/>
    </row>
    <row r="8" spans="1:11" ht="12.75">
      <c r="A8" s="251" t="s">
        <v>278</v>
      </c>
      <c r="B8" s="251"/>
      <c r="C8" s="251"/>
      <c r="D8" s="251"/>
      <c r="E8" s="251"/>
      <c r="F8" s="251"/>
      <c r="G8" s="251"/>
      <c r="H8" s="251"/>
      <c r="I8" s="81">
        <v>2</v>
      </c>
      <c r="J8" s="82">
        <f>+J9+J16+J26+J35</f>
        <v>387421394</v>
      </c>
      <c r="K8" s="82">
        <f>+K9+K16+K26+K35</f>
        <v>380112719</v>
      </c>
    </row>
    <row r="9" spans="1:11" ht="12.75">
      <c r="A9" s="249" t="s">
        <v>159</v>
      </c>
      <c r="B9" s="249"/>
      <c r="C9" s="249"/>
      <c r="D9" s="249"/>
      <c r="E9" s="249"/>
      <c r="F9" s="249"/>
      <c r="G9" s="249"/>
      <c r="H9" s="249"/>
      <c r="I9" s="81">
        <v>3</v>
      </c>
      <c r="J9" s="82">
        <f>SUM(J10:J15)</f>
        <v>2311584</v>
      </c>
      <c r="K9" s="82">
        <f>SUM(K10:K15)</f>
        <v>2231769</v>
      </c>
    </row>
    <row r="10" spans="1:11" ht="12.75">
      <c r="A10" s="249" t="s">
        <v>89</v>
      </c>
      <c r="B10" s="249"/>
      <c r="C10" s="249"/>
      <c r="D10" s="249"/>
      <c r="E10" s="249"/>
      <c r="F10" s="249"/>
      <c r="G10" s="249"/>
      <c r="H10" s="249"/>
      <c r="I10" s="81">
        <v>4</v>
      </c>
      <c r="J10" s="83"/>
      <c r="K10" s="83"/>
    </row>
    <row r="11" spans="1:11" ht="12.75">
      <c r="A11" s="249" t="s">
        <v>7</v>
      </c>
      <c r="B11" s="249"/>
      <c r="C11" s="249"/>
      <c r="D11" s="249"/>
      <c r="E11" s="249"/>
      <c r="F11" s="249"/>
      <c r="G11" s="249"/>
      <c r="H11" s="249"/>
      <c r="I11" s="81">
        <v>5</v>
      </c>
      <c r="J11" s="83">
        <v>1732284</v>
      </c>
      <c r="K11" s="83">
        <v>1592469</v>
      </c>
    </row>
    <row r="12" spans="1:11" ht="12.75">
      <c r="A12" s="249" t="s">
        <v>90</v>
      </c>
      <c r="B12" s="249"/>
      <c r="C12" s="249"/>
      <c r="D12" s="249"/>
      <c r="E12" s="249"/>
      <c r="F12" s="249"/>
      <c r="G12" s="249"/>
      <c r="H12" s="249"/>
      <c r="I12" s="81">
        <v>6</v>
      </c>
      <c r="J12" s="83">
        <v>529300</v>
      </c>
      <c r="K12" s="83">
        <v>529300</v>
      </c>
    </row>
    <row r="13" spans="1:11" ht="12.75">
      <c r="A13" s="249" t="s">
        <v>162</v>
      </c>
      <c r="B13" s="249"/>
      <c r="C13" s="249"/>
      <c r="D13" s="249"/>
      <c r="E13" s="249"/>
      <c r="F13" s="249"/>
      <c r="G13" s="249"/>
      <c r="H13" s="249"/>
      <c r="I13" s="81">
        <v>7</v>
      </c>
      <c r="J13" s="83">
        <v>50000</v>
      </c>
      <c r="K13" s="83">
        <v>110000</v>
      </c>
    </row>
    <row r="14" spans="1:11" ht="12.75">
      <c r="A14" s="249" t="s">
        <v>163</v>
      </c>
      <c r="B14" s="249"/>
      <c r="C14" s="249"/>
      <c r="D14" s="249"/>
      <c r="E14" s="249"/>
      <c r="F14" s="249"/>
      <c r="G14" s="249"/>
      <c r="H14" s="249"/>
      <c r="I14" s="81">
        <v>8</v>
      </c>
      <c r="J14" s="83"/>
      <c r="K14" s="83"/>
    </row>
    <row r="15" spans="1:11" ht="12.75">
      <c r="A15" s="249" t="s">
        <v>164</v>
      </c>
      <c r="B15" s="249"/>
      <c r="C15" s="249"/>
      <c r="D15" s="249"/>
      <c r="E15" s="249"/>
      <c r="F15" s="249"/>
      <c r="G15" s="249"/>
      <c r="H15" s="249"/>
      <c r="I15" s="81">
        <v>9</v>
      </c>
      <c r="J15" s="83"/>
      <c r="K15" s="83"/>
    </row>
    <row r="16" spans="1:11" ht="12.75">
      <c r="A16" s="249" t="s">
        <v>160</v>
      </c>
      <c r="B16" s="249"/>
      <c r="C16" s="249"/>
      <c r="D16" s="249"/>
      <c r="E16" s="249"/>
      <c r="F16" s="249"/>
      <c r="G16" s="249"/>
      <c r="H16" s="249"/>
      <c r="I16" s="81">
        <v>10</v>
      </c>
      <c r="J16" s="82">
        <f>SUM(J17:J25)</f>
        <v>363057757</v>
      </c>
      <c r="K16" s="82">
        <f>SUM(K17:K25)</f>
        <v>356693282</v>
      </c>
    </row>
    <row r="17" spans="1:11" ht="12.75">
      <c r="A17" s="249" t="s">
        <v>165</v>
      </c>
      <c r="B17" s="249"/>
      <c r="C17" s="249"/>
      <c r="D17" s="249"/>
      <c r="E17" s="249"/>
      <c r="F17" s="249"/>
      <c r="G17" s="249"/>
      <c r="H17" s="249"/>
      <c r="I17" s="81">
        <v>11</v>
      </c>
      <c r="J17" s="83">
        <v>72089888</v>
      </c>
      <c r="K17" s="83">
        <v>72089888</v>
      </c>
    </row>
    <row r="18" spans="1:11" ht="12.75">
      <c r="A18" s="249" t="s">
        <v>191</v>
      </c>
      <c r="B18" s="249"/>
      <c r="C18" s="249"/>
      <c r="D18" s="249"/>
      <c r="E18" s="249"/>
      <c r="F18" s="249"/>
      <c r="G18" s="249"/>
      <c r="H18" s="249"/>
      <c r="I18" s="81">
        <v>12</v>
      </c>
      <c r="J18" s="83">
        <v>264090818</v>
      </c>
      <c r="K18" s="83">
        <v>259686616</v>
      </c>
    </row>
    <row r="19" spans="1:11" ht="12.75">
      <c r="A19" s="249" t="s">
        <v>166</v>
      </c>
      <c r="B19" s="249"/>
      <c r="C19" s="249"/>
      <c r="D19" s="249"/>
      <c r="E19" s="249"/>
      <c r="F19" s="249"/>
      <c r="G19" s="249"/>
      <c r="H19" s="249"/>
      <c r="I19" s="81">
        <v>13</v>
      </c>
      <c r="J19" s="83">
        <v>24478261</v>
      </c>
      <c r="K19" s="83">
        <v>22717314</v>
      </c>
    </row>
    <row r="20" spans="1:11" ht="12.75">
      <c r="A20" s="249" t="s">
        <v>11</v>
      </c>
      <c r="B20" s="249"/>
      <c r="C20" s="249"/>
      <c r="D20" s="249"/>
      <c r="E20" s="249"/>
      <c r="F20" s="249"/>
      <c r="G20" s="249"/>
      <c r="H20" s="249"/>
      <c r="I20" s="81">
        <v>14</v>
      </c>
      <c r="J20" s="83">
        <v>2127274</v>
      </c>
      <c r="K20" s="83">
        <v>1791224</v>
      </c>
    </row>
    <row r="21" spans="1:11" ht="12.75">
      <c r="A21" s="249" t="s">
        <v>12</v>
      </c>
      <c r="B21" s="249"/>
      <c r="C21" s="249"/>
      <c r="D21" s="249"/>
      <c r="E21" s="249"/>
      <c r="F21" s="249"/>
      <c r="G21" s="249"/>
      <c r="H21" s="249"/>
      <c r="I21" s="81">
        <v>15</v>
      </c>
      <c r="J21" s="83"/>
      <c r="K21" s="83"/>
    </row>
    <row r="22" spans="1:11" ht="12.75">
      <c r="A22" s="249" t="s">
        <v>53</v>
      </c>
      <c r="B22" s="249"/>
      <c r="C22" s="249"/>
      <c r="D22" s="249"/>
      <c r="E22" s="249"/>
      <c r="F22" s="249"/>
      <c r="G22" s="249"/>
      <c r="H22" s="249"/>
      <c r="I22" s="81">
        <v>16</v>
      </c>
      <c r="J22" s="83"/>
      <c r="K22" s="83"/>
    </row>
    <row r="23" spans="1:11" ht="12.75">
      <c r="A23" s="249" t="s">
        <v>54</v>
      </c>
      <c r="B23" s="249"/>
      <c r="C23" s="249"/>
      <c r="D23" s="249"/>
      <c r="E23" s="249"/>
      <c r="F23" s="249"/>
      <c r="G23" s="249"/>
      <c r="H23" s="249"/>
      <c r="I23" s="81">
        <v>17</v>
      </c>
      <c r="J23" s="83">
        <v>39468</v>
      </c>
      <c r="K23" s="83">
        <v>176192</v>
      </c>
    </row>
    <row r="24" spans="1:11" ht="12.75">
      <c r="A24" s="249" t="s">
        <v>55</v>
      </c>
      <c r="B24" s="249"/>
      <c r="C24" s="249"/>
      <c r="D24" s="249"/>
      <c r="E24" s="249"/>
      <c r="F24" s="249"/>
      <c r="G24" s="249"/>
      <c r="H24" s="249"/>
      <c r="I24" s="81">
        <v>18</v>
      </c>
      <c r="J24" s="83">
        <v>232048</v>
      </c>
      <c r="K24" s="83">
        <v>232048</v>
      </c>
    </row>
    <row r="25" spans="1:11" ht="12.75">
      <c r="A25" s="249" t="s">
        <v>56</v>
      </c>
      <c r="B25" s="249"/>
      <c r="C25" s="249"/>
      <c r="D25" s="249"/>
      <c r="E25" s="249"/>
      <c r="F25" s="249"/>
      <c r="G25" s="249"/>
      <c r="H25" s="249"/>
      <c r="I25" s="81">
        <v>19</v>
      </c>
      <c r="J25" s="83"/>
      <c r="K25" s="83"/>
    </row>
    <row r="26" spans="1:11" ht="12.75">
      <c r="A26" s="249" t="s">
        <v>149</v>
      </c>
      <c r="B26" s="249"/>
      <c r="C26" s="249"/>
      <c r="D26" s="249"/>
      <c r="E26" s="249"/>
      <c r="F26" s="249"/>
      <c r="G26" s="249"/>
      <c r="H26" s="249"/>
      <c r="I26" s="81">
        <v>20</v>
      </c>
      <c r="J26" s="82">
        <f>SUM(J27:J34)</f>
        <v>18900785</v>
      </c>
      <c r="K26" s="82">
        <f>SUM(K27:K34)</f>
        <v>18192347</v>
      </c>
    </row>
    <row r="27" spans="1:11" ht="12.75">
      <c r="A27" s="249" t="s">
        <v>57</v>
      </c>
      <c r="B27" s="249"/>
      <c r="C27" s="249"/>
      <c r="D27" s="249"/>
      <c r="E27" s="249"/>
      <c r="F27" s="249"/>
      <c r="G27" s="249"/>
      <c r="H27" s="249"/>
      <c r="I27" s="81">
        <v>21</v>
      </c>
      <c r="J27" s="83"/>
      <c r="K27" s="83"/>
    </row>
    <row r="28" spans="1:11" ht="12.75">
      <c r="A28" s="249" t="s">
        <v>58</v>
      </c>
      <c r="B28" s="249"/>
      <c r="C28" s="249"/>
      <c r="D28" s="249"/>
      <c r="E28" s="249"/>
      <c r="F28" s="249"/>
      <c r="G28" s="249"/>
      <c r="H28" s="249"/>
      <c r="I28" s="81">
        <v>22</v>
      </c>
      <c r="J28" s="83"/>
      <c r="K28" s="83"/>
    </row>
    <row r="29" spans="1:11" ht="12.75">
      <c r="A29" s="249" t="s">
        <v>59</v>
      </c>
      <c r="B29" s="249"/>
      <c r="C29" s="249"/>
      <c r="D29" s="249"/>
      <c r="E29" s="249"/>
      <c r="F29" s="249"/>
      <c r="G29" s="249"/>
      <c r="H29" s="249"/>
      <c r="I29" s="81">
        <v>23</v>
      </c>
      <c r="J29" s="83">
        <v>1855034</v>
      </c>
      <c r="K29" s="83">
        <v>1855034</v>
      </c>
    </row>
    <row r="30" spans="1:11" ht="12.75">
      <c r="A30" s="249" t="s">
        <v>64</v>
      </c>
      <c r="B30" s="249"/>
      <c r="C30" s="249"/>
      <c r="D30" s="249"/>
      <c r="E30" s="249"/>
      <c r="F30" s="249"/>
      <c r="G30" s="249"/>
      <c r="H30" s="249"/>
      <c r="I30" s="81">
        <v>24</v>
      </c>
      <c r="J30" s="83"/>
      <c r="K30" s="83"/>
    </row>
    <row r="31" spans="1:11" ht="12.75">
      <c r="A31" s="249" t="s">
        <v>65</v>
      </c>
      <c r="B31" s="249"/>
      <c r="C31" s="249"/>
      <c r="D31" s="249"/>
      <c r="E31" s="249"/>
      <c r="F31" s="249"/>
      <c r="G31" s="249"/>
      <c r="H31" s="249"/>
      <c r="I31" s="81">
        <v>25</v>
      </c>
      <c r="J31" s="83"/>
      <c r="K31" s="83"/>
    </row>
    <row r="32" spans="1:11" ht="12.75">
      <c r="A32" s="249" t="s">
        <v>66</v>
      </c>
      <c r="B32" s="249"/>
      <c r="C32" s="249"/>
      <c r="D32" s="249"/>
      <c r="E32" s="249"/>
      <c r="F32" s="249"/>
      <c r="G32" s="249"/>
      <c r="H32" s="249"/>
      <c r="I32" s="81">
        <v>26</v>
      </c>
      <c r="J32" s="83">
        <v>15570215</v>
      </c>
      <c r="K32" s="83">
        <v>15298323</v>
      </c>
    </row>
    <row r="33" spans="1:11" ht="12.75">
      <c r="A33" s="249" t="s">
        <v>60</v>
      </c>
      <c r="B33" s="249"/>
      <c r="C33" s="249"/>
      <c r="D33" s="249"/>
      <c r="E33" s="249"/>
      <c r="F33" s="249"/>
      <c r="G33" s="249"/>
      <c r="H33" s="249"/>
      <c r="I33" s="81">
        <v>27</v>
      </c>
      <c r="J33" s="83">
        <v>1475536</v>
      </c>
      <c r="K33" s="83">
        <v>1038990</v>
      </c>
    </row>
    <row r="34" spans="1:11" ht="12.75">
      <c r="A34" s="249" t="s">
        <v>142</v>
      </c>
      <c r="B34" s="249"/>
      <c r="C34" s="249"/>
      <c r="D34" s="249"/>
      <c r="E34" s="249"/>
      <c r="F34" s="249"/>
      <c r="G34" s="249"/>
      <c r="H34" s="249"/>
      <c r="I34" s="81">
        <v>28</v>
      </c>
      <c r="J34" s="83"/>
      <c r="K34" s="83"/>
    </row>
    <row r="35" spans="1:11" ht="12.75">
      <c r="A35" s="249" t="s">
        <v>143</v>
      </c>
      <c r="B35" s="249"/>
      <c r="C35" s="249"/>
      <c r="D35" s="249"/>
      <c r="E35" s="249"/>
      <c r="F35" s="249"/>
      <c r="G35" s="249"/>
      <c r="H35" s="249"/>
      <c r="I35" s="81">
        <v>29</v>
      </c>
      <c r="J35" s="84">
        <f>SUM(J36:J38)</f>
        <v>3151268</v>
      </c>
      <c r="K35" s="84">
        <f>SUM(K36:K38)</f>
        <v>2995321</v>
      </c>
    </row>
    <row r="36" spans="1:11" ht="12.75">
      <c r="A36" s="249" t="s">
        <v>61</v>
      </c>
      <c r="B36" s="249"/>
      <c r="C36" s="249"/>
      <c r="D36" s="249"/>
      <c r="E36" s="249"/>
      <c r="F36" s="249"/>
      <c r="G36" s="249"/>
      <c r="H36" s="249"/>
      <c r="I36" s="81">
        <v>30</v>
      </c>
      <c r="J36" s="83"/>
      <c r="K36" s="83"/>
    </row>
    <row r="37" spans="1:11" ht="12.75">
      <c r="A37" s="249" t="s">
        <v>62</v>
      </c>
      <c r="B37" s="249"/>
      <c r="C37" s="249"/>
      <c r="D37" s="249"/>
      <c r="E37" s="249"/>
      <c r="F37" s="249"/>
      <c r="G37" s="249"/>
      <c r="H37" s="249"/>
      <c r="I37" s="81">
        <v>31</v>
      </c>
      <c r="J37" s="83"/>
      <c r="K37" s="83"/>
    </row>
    <row r="38" spans="1:11" ht="12.75">
      <c r="A38" s="249" t="s">
        <v>63</v>
      </c>
      <c r="B38" s="249"/>
      <c r="C38" s="249"/>
      <c r="D38" s="249"/>
      <c r="E38" s="249"/>
      <c r="F38" s="249"/>
      <c r="G38" s="249"/>
      <c r="H38" s="249"/>
      <c r="I38" s="81">
        <v>32</v>
      </c>
      <c r="J38" s="83">
        <v>3151268</v>
      </c>
      <c r="K38" s="83">
        <v>2995321</v>
      </c>
    </row>
    <row r="39" spans="1:11" ht="12.75">
      <c r="A39" s="249" t="s">
        <v>144</v>
      </c>
      <c r="B39" s="249"/>
      <c r="C39" s="249"/>
      <c r="D39" s="249"/>
      <c r="E39" s="249"/>
      <c r="F39" s="249"/>
      <c r="G39" s="249"/>
      <c r="H39" s="249"/>
      <c r="I39" s="81">
        <v>33</v>
      </c>
      <c r="J39" s="83"/>
      <c r="K39" s="83"/>
    </row>
    <row r="40" spans="1:11" ht="12.75">
      <c r="A40" s="251" t="s">
        <v>279</v>
      </c>
      <c r="B40" s="251"/>
      <c r="C40" s="251"/>
      <c r="D40" s="251"/>
      <c r="E40" s="251"/>
      <c r="F40" s="251"/>
      <c r="G40" s="251"/>
      <c r="H40" s="251"/>
      <c r="I40" s="81">
        <v>34</v>
      </c>
      <c r="J40" s="84">
        <f>+J41+J49+J56+J64</f>
        <v>56259352</v>
      </c>
      <c r="K40" s="84">
        <f>+K41+K49+K56+K64</f>
        <v>50963665</v>
      </c>
    </row>
    <row r="41" spans="1:11" ht="12.75">
      <c r="A41" s="249" t="s">
        <v>81</v>
      </c>
      <c r="B41" s="249"/>
      <c r="C41" s="249"/>
      <c r="D41" s="249"/>
      <c r="E41" s="249"/>
      <c r="F41" s="249"/>
      <c r="G41" s="249"/>
      <c r="H41" s="249"/>
      <c r="I41" s="81">
        <v>35</v>
      </c>
      <c r="J41" s="82">
        <f>SUM(J42:J48)</f>
        <v>31126968</v>
      </c>
      <c r="K41" s="82">
        <f>SUM(K42:K48)</f>
        <v>27799772</v>
      </c>
    </row>
    <row r="42" spans="1:11" ht="12.75">
      <c r="A42" s="249" t="s">
        <v>93</v>
      </c>
      <c r="B42" s="249"/>
      <c r="C42" s="249"/>
      <c r="D42" s="249"/>
      <c r="E42" s="249"/>
      <c r="F42" s="249"/>
      <c r="G42" s="249"/>
      <c r="H42" s="249"/>
      <c r="I42" s="81">
        <v>36</v>
      </c>
      <c r="J42" s="83">
        <v>15731668</v>
      </c>
      <c r="K42" s="83">
        <v>14791305</v>
      </c>
    </row>
    <row r="43" spans="1:11" ht="12.75">
      <c r="A43" s="249" t="s">
        <v>94</v>
      </c>
      <c r="B43" s="249"/>
      <c r="C43" s="249"/>
      <c r="D43" s="249"/>
      <c r="E43" s="249"/>
      <c r="F43" s="249"/>
      <c r="G43" s="249"/>
      <c r="H43" s="249"/>
      <c r="I43" s="81">
        <v>37</v>
      </c>
      <c r="J43" s="83">
        <v>609532</v>
      </c>
      <c r="K43" s="83">
        <v>766869</v>
      </c>
    </row>
    <row r="44" spans="1:11" ht="12.75">
      <c r="A44" s="249" t="s">
        <v>67</v>
      </c>
      <c r="B44" s="249"/>
      <c r="C44" s="249"/>
      <c r="D44" s="249"/>
      <c r="E44" s="249"/>
      <c r="F44" s="249"/>
      <c r="G44" s="249"/>
      <c r="H44" s="249"/>
      <c r="I44" s="81">
        <v>38</v>
      </c>
      <c r="J44" s="83">
        <v>8376215</v>
      </c>
      <c r="K44" s="83">
        <v>6895424</v>
      </c>
    </row>
    <row r="45" spans="1:11" ht="12.75">
      <c r="A45" s="249" t="s">
        <v>68</v>
      </c>
      <c r="B45" s="249"/>
      <c r="C45" s="249"/>
      <c r="D45" s="249"/>
      <c r="E45" s="249"/>
      <c r="F45" s="249"/>
      <c r="G45" s="249"/>
      <c r="H45" s="249"/>
      <c r="I45" s="81">
        <v>39</v>
      </c>
      <c r="J45" s="83">
        <v>5693259</v>
      </c>
      <c r="K45" s="83">
        <v>4780396</v>
      </c>
    </row>
    <row r="46" spans="1:11" ht="12.75">
      <c r="A46" s="249" t="s">
        <v>69</v>
      </c>
      <c r="B46" s="249"/>
      <c r="C46" s="249"/>
      <c r="D46" s="249"/>
      <c r="E46" s="249"/>
      <c r="F46" s="249"/>
      <c r="G46" s="249"/>
      <c r="H46" s="249"/>
      <c r="I46" s="81">
        <v>40</v>
      </c>
      <c r="J46" s="83">
        <v>716294</v>
      </c>
      <c r="K46" s="83">
        <v>565778</v>
      </c>
    </row>
    <row r="47" spans="1:11" ht="12.75">
      <c r="A47" s="249" t="s">
        <v>70</v>
      </c>
      <c r="B47" s="249"/>
      <c r="C47" s="249"/>
      <c r="D47" s="249"/>
      <c r="E47" s="249"/>
      <c r="F47" s="249"/>
      <c r="G47" s="249"/>
      <c r="H47" s="249"/>
      <c r="I47" s="81">
        <v>41</v>
      </c>
      <c r="J47" s="85"/>
      <c r="K47" s="85"/>
    </row>
    <row r="48" spans="1:11" ht="12.75">
      <c r="A48" s="249" t="s">
        <v>71</v>
      </c>
      <c r="B48" s="249"/>
      <c r="C48" s="249"/>
      <c r="D48" s="249"/>
      <c r="E48" s="249"/>
      <c r="F48" s="249"/>
      <c r="G48" s="249"/>
      <c r="H48" s="249"/>
      <c r="I48" s="81">
        <v>42</v>
      </c>
      <c r="J48" s="85"/>
      <c r="K48" s="85"/>
    </row>
    <row r="49" spans="1:11" ht="12.75">
      <c r="A49" s="249" t="s">
        <v>82</v>
      </c>
      <c r="B49" s="249"/>
      <c r="C49" s="249"/>
      <c r="D49" s="249"/>
      <c r="E49" s="249"/>
      <c r="F49" s="249"/>
      <c r="G49" s="249"/>
      <c r="H49" s="249"/>
      <c r="I49" s="81">
        <v>43</v>
      </c>
      <c r="J49" s="84">
        <f>SUM(J50:J55)</f>
        <v>23202650</v>
      </c>
      <c r="K49" s="84">
        <f>SUM(K50:K55)</f>
        <v>22215927</v>
      </c>
    </row>
    <row r="50" spans="1:11" ht="12.75">
      <c r="A50" s="249" t="s">
        <v>154</v>
      </c>
      <c r="B50" s="249"/>
      <c r="C50" s="249"/>
      <c r="D50" s="249"/>
      <c r="E50" s="249"/>
      <c r="F50" s="249"/>
      <c r="G50" s="249"/>
      <c r="H50" s="249"/>
      <c r="I50" s="81">
        <v>44</v>
      </c>
      <c r="J50" s="83"/>
      <c r="K50" s="83"/>
    </row>
    <row r="51" spans="1:11" ht="12.75">
      <c r="A51" s="249" t="s">
        <v>155</v>
      </c>
      <c r="B51" s="249"/>
      <c r="C51" s="249"/>
      <c r="D51" s="249"/>
      <c r="E51" s="249"/>
      <c r="F51" s="249"/>
      <c r="G51" s="249"/>
      <c r="H51" s="249"/>
      <c r="I51" s="81">
        <v>45</v>
      </c>
      <c r="J51" s="83">
        <v>12407506</v>
      </c>
      <c r="K51" s="83">
        <v>11849476</v>
      </c>
    </row>
    <row r="52" spans="1:11" ht="12.75">
      <c r="A52" s="249" t="s">
        <v>156</v>
      </c>
      <c r="B52" s="249"/>
      <c r="C52" s="249"/>
      <c r="D52" s="249"/>
      <c r="E52" s="249"/>
      <c r="F52" s="249"/>
      <c r="G52" s="249"/>
      <c r="H52" s="249"/>
      <c r="I52" s="81">
        <v>46</v>
      </c>
      <c r="J52" s="83"/>
      <c r="K52" s="83"/>
    </row>
    <row r="53" spans="1:11" ht="12.75">
      <c r="A53" s="249" t="s">
        <v>157</v>
      </c>
      <c r="B53" s="249"/>
      <c r="C53" s="249"/>
      <c r="D53" s="249"/>
      <c r="E53" s="249"/>
      <c r="F53" s="249"/>
      <c r="G53" s="249"/>
      <c r="H53" s="249"/>
      <c r="I53" s="81">
        <v>47</v>
      </c>
      <c r="J53" s="83">
        <v>77580</v>
      </c>
      <c r="K53" s="83">
        <v>80145</v>
      </c>
    </row>
    <row r="54" spans="1:11" ht="12.75">
      <c r="A54" s="249" t="s">
        <v>5</v>
      </c>
      <c r="B54" s="249"/>
      <c r="C54" s="249"/>
      <c r="D54" s="249"/>
      <c r="E54" s="249"/>
      <c r="F54" s="249"/>
      <c r="G54" s="249"/>
      <c r="H54" s="249"/>
      <c r="I54" s="81">
        <v>48</v>
      </c>
      <c r="J54" s="83">
        <v>8437350</v>
      </c>
      <c r="K54" s="83">
        <v>8423239</v>
      </c>
    </row>
    <row r="55" spans="1:11" ht="12.75">
      <c r="A55" s="249" t="s">
        <v>6</v>
      </c>
      <c r="B55" s="249"/>
      <c r="C55" s="249"/>
      <c r="D55" s="249"/>
      <c r="E55" s="249"/>
      <c r="F55" s="249"/>
      <c r="G55" s="249"/>
      <c r="H55" s="249"/>
      <c r="I55" s="81">
        <v>49</v>
      </c>
      <c r="J55" s="83">
        <v>2280214</v>
      </c>
      <c r="K55" s="83">
        <v>1863067</v>
      </c>
    </row>
    <row r="56" spans="1:11" ht="12.75">
      <c r="A56" s="249" t="s">
        <v>83</v>
      </c>
      <c r="B56" s="249"/>
      <c r="C56" s="249"/>
      <c r="D56" s="249"/>
      <c r="E56" s="249"/>
      <c r="F56" s="249"/>
      <c r="G56" s="249"/>
      <c r="H56" s="249"/>
      <c r="I56" s="81">
        <v>50</v>
      </c>
      <c r="J56" s="84">
        <f>SUM(J57:J63)</f>
        <v>189544</v>
      </c>
      <c r="K56" s="84">
        <f>SUM(K57:K63)</f>
        <v>218850</v>
      </c>
    </row>
    <row r="57" spans="1:11" ht="12.75">
      <c r="A57" s="249" t="s">
        <v>57</v>
      </c>
      <c r="B57" s="249"/>
      <c r="C57" s="249"/>
      <c r="D57" s="249"/>
      <c r="E57" s="249"/>
      <c r="F57" s="249"/>
      <c r="G57" s="249"/>
      <c r="H57" s="249"/>
      <c r="I57" s="81">
        <v>51</v>
      </c>
      <c r="J57" s="83"/>
      <c r="K57" s="83"/>
    </row>
    <row r="58" spans="1:11" ht="12.75">
      <c r="A58" s="249" t="s">
        <v>58</v>
      </c>
      <c r="B58" s="249"/>
      <c r="C58" s="249"/>
      <c r="D58" s="249"/>
      <c r="E58" s="249"/>
      <c r="F58" s="249"/>
      <c r="G58" s="249"/>
      <c r="H58" s="249"/>
      <c r="I58" s="81">
        <v>52</v>
      </c>
      <c r="J58" s="83"/>
      <c r="K58" s="83"/>
    </row>
    <row r="59" spans="1:11" ht="12.75">
      <c r="A59" s="249" t="s">
        <v>186</v>
      </c>
      <c r="B59" s="249"/>
      <c r="C59" s="249"/>
      <c r="D59" s="249"/>
      <c r="E59" s="249"/>
      <c r="F59" s="249"/>
      <c r="G59" s="249"/>
      <c r="H59" s="249"/>
      <c r="I59" s="81">
        <v>53</v>
      </c>
      <c r="J59" s="83"/>
      <c r="K59" s="83"/>
    </row>
    <row r="60" spans="1:11" ht="12.75">
      <c r="A60" s="249" t="s">
        <v>64</v>
      </c>
      <c r="B60" s="249"/>
      <c r="C60" s="249"/>
      <c r="D60" s="249"/>
      <c r="E60" s="249"/>
      <c r="F60" s="249"/>
      <c r="G60" s="249"/>
      <c r="H60" s="249"/>
      <c r="I60" s="81">
        <v>54</v>
      </c>
      <c r="J60" s="83"/>
      <c r="K60" s="83"/>
    </row>
    <row r="61" spans="1:11" ht="12.75">
      <c r="A61" s="249" t="s">
        <v>65</v>
      </c>
      <c r="B61" s="249"/>
      <c r="C61" s="249"/>
      <c r="D61" s="249"/>
      <c r="E61" s="249"/>
      <c r="F61" s="249"/>
      <c r="G61" s="249"/>
      <c r="H61" s="249"/>
      <c r="I61" s="81">
        <v>55</v>
      </c>
      <c r="J61" s="83"/>
      <c r="K61" s="83"/>
    </row>
    <row r="62" spans="1:11" ht="12.75">
      <c r="A62" s="249" t="s">
        <v>66</v>
      </c>
      <c r="B62" s="249"/>
      <c r="C62" s="249"/>
      <c r="D62" s="249"/>
      <c r="E62" s="249"/>
      <c r="F62" s="249"/>
      <c r="G62" s="249"/>
      <c r="H62" s="249"/>
      <c r="I62" s="81">
        <v>56</v>
      </c>
      <c r="J62" s="83">
        <v>189544</v>
      </c>
      <c r="K62" s="83">
        <v>218850</v>
      </c>
    </row>
    <row r="63" spans="1:11" ht="12.75">
      <c r="A63" s="249" t="s">
        <v>30</v>
      </c>
      <c r="B63" s="249"/>
      <c r="C63" s="249"/>
      <c r="D63" s="249"/>
      <c r="E63" s="249"/>
      <c r="F63" s="249"/>
      <c r="G63" s="249"/>
      <c r="H63" s="249"/>
      <c r="I63" s="81">
        <v>57</v>
      </c>
      <c r="J63" s="83"/>
      <c r="K63" s="83"/>
    </row>
    <row r="64" spans="1:11" ht="12.75">
      <c r="A64" s="249" t="s">
        <v>161</v>
      </c>
      <c r="B64" s="249"/>
      <c r="C64" s="249"/>
      <c r="D64" s="249"/>
      <c r="E64" s="249"/>
      <c r="F64" s="249"/>
      <c r="G64" s="249"/>
      <c r="H64" s="249"/>
      <c r="I64" s="81">
        <v>58</v>
      </c>
      <c r="J64" s="83">
        <v>1740190</v>
      </c>
      <c r="K64" s="83">
        <v>729116</v>
      </c>
    </row>
    <row r="65" spans="1:11" ht="12.75">
      <c r="A65" s="251" t="s">
        <v>37</v>
      </c>
      <c r="B65" s="251"/>
      <c r="C65" s="251"/>
      <c r="D65" s="251"/>
      <c r="E65" s="251"/>
      <c r="F65" s="251"/>
      <c r="G65" s="251"/>
      <c r="H65" s="251"/>
      <c r="I65" s="81">
        <v>59</v>
      </c>
      <c r="J65" s="84">
        <v>1550429</v>
      </c>
      <c r="K65" s="84">
        <v>1025290</v>
      </c>
    </row>
    <row r="66" spans="1:11" ht="12.75">
      <c r="A66" s="251" t="s">
        <v>280</v>
      </c>
      <c r="B66" s="251"/>
      <c r="C66" s="251"/>
      <c r="D66" s="251"/>
      <c r="E66" s="251"/>
      <c r="F66" s="251"/>
      <c r="G66" s="251"/>
      <c r="H66" s="251"/>
      <c r="I66" s="81">
        <v>60</v>
      </c>
      <c r="J66" s="82">
        <f>+J7+J8+J40+J65</f>
        <v>445231175</v>
      </c>
      <c r="K66" s="82">
        <f>+K7+K8+K40+K65</f>
        <v>432101674</v>
      </c>
    </row>
    <row r="67" spans="1:11" ht="12.75">
      <c r="A67" s="251" t="s">
        <v>72</v>
      </c>
      <c r="B67" s="251"/>
      <c r="C67" s="251"/>
      <c r="D67" s="251"/>
      <c r="E67" s="251"/>
      <c r="F67" s="251"/>
      <c r="G67" s="251"/>
      <c r="H67" s="251"/>
      <c r="I67" s="81">
        <v>61</v>
      </c>
      <c r="J67" s="84">
        <v>12183368</v>
      </c>
      <c r="K67" s="84">
        <v>6210534</v>
      </c>
    </row>
    <row r="68" spans="1:11" ht="12.75">
      <c r="A68" s="252" t="s">
        <v>39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 ht="12.75">
      <c r="A69" s="251" t="s">
        <v>281</v>
      </c>
      <c r="B69" s="251"/>
      <c r="C69" s="251"/>
      <c r="D69" s="251"/>
      <c r="E69" s="251"/>
      <c r="F69" s="251"/>
      <c r="G69" s="251"/>
      <c r="H69" s="251"/>
      <c r="I69" s="81">
        <v>62</v>
      </c>
      <c r="J69" s="82">
        <f>+J70+J71+J72+J78+J79+J82+J85</f>
        <v>214865676</v>
      </c>
      <c r="K69" s="82">
        <f>+K70+K71+K72+K78+K79+K82+K85</f>
        <v>186395626</v>
      </c>
    </row>
    <row r="70" spans="1:11" ht="12.75">
      <c r="A70" s="249" t="s">
        <v>107</v>
      </c>
      <c r="B70" s="249"/>
      <c r="C70" s="249"/>
      <c r="D70" s="249"/>
      <c r="E70" s="249"/>
      <c r="F70" s="249"/>
      <c r="G70" s="249"/>
      <c r="H70" s="249"/>
      <c r="I70" s="81">
        <v>63</v>
      </c>
      <c r="J70" s="86">
        <v>111040350</v>
      </c>
      <c r="K70" s="86">
        <v>22208070</v>
      </c>
    </row>
    <row r="71" spans="1:11" ht="12.75">
      <c r="A71" s="249" t="s">
        <v>108</v>
      </c>
      <c r="B71" s="249"/>
      <c r="C71" s="249"/>
      <c r="D71" s="249"/>
      <c r="E71" s="249"/>
      <c r="F71" s="249"/>
      <c r="G71" s="249"/>
      <c r="H71" s="249"/>
      <c r="I71" s="81">
        <v>64</v>
      </c>
      <c r="J71" s="83"/>
      <c r="K71" s="86">
        <v>22162309</v>
      </c>
    </row>
    <row r="72" spans="1:11" ht="12.75">
      <c r="A72" s="249" t="s">
        <v>109</v>
      </c>
      <c r="B72" s="249"/>
      <c r="C72" s="249"/>
      <c r="D72" s="249"/>
      <c r="E72" s="249"/>
      <c r="F72" s="249"/>
      <c r="G72" s="249"/>
      <c r="H72" s="249"/>
      <c r="I72" s="81">
        <v>65</v>
      </c>
      <c r="J72" s="82">
        <f>SUM(J73:J77)-(J75*2)</f>
        <v>1737715</v>
      </c>
      <c r="K72" s="82">
        <f>SUM(K73:K77)-(K75*2)</f>
        <v>0</v>
      </c>
    </row>
    <row r="73" spans="1:11" ht="12.75">
      <c r="A73" s="249" t="s">
        <v>110</v>
      </c>
      <c r="B73" s="249"/>
      <c r="C73" s="249"/>
      <c r="D73" s="249"/>
      <c r="E73" s="249"/>
      <c r="F73" s="249"/>
      <c r="G73" s="249"/>
      <c r="H73" s="249"/>
      <c r="I73" s="81">
        <v>66</v>
      </c>
      <c r="J73" s="83"/>
      <c r="K73" s="86"/>
    </row>
    <row r="74" spans="1:11" ht="12.75">
      <c r="A74" s="249" t="s">
        <v>111</v>
      </c>
      <c r="B74" s="249"/>
      <c r="C74" s="249"/>
      <c r="D74" s="249"/>
      <c r="E74" s="249"/>
      <c r="F74" s="249"/>
      <c r="G74" s="249"/>
      <c r="H74" s="249"/>
      <c r="I74" s="81">
        <v>67</v>
      </c>
      <c r="J74" s="86">
        <v>9182650</v>
      </c>
      <c r="K74" s="86">
        <v>1836530</v>
      </c>
    </row>
    <row r="75" spans="1:11" ht="12.75">
      <c r="A75" s="249" t="s">
        <v>99</v>
      </c>
      <c r="B75" s="249"/>
      <c r="C75" s="249"/>
      <c r="D75" s="249"/>
      <c r="E75" s="249"/>
      <c r="F75" s="249"/>
      <c r="G75" s="249"/>
      <c r="H75" s="249"/>
      <c r="I75" s="81">
        <v>68</v>
      </c>
      <c r="J75" s="86">
        <v>9182650</v>
      </c>
      <c r="K75" s="86">
        <v>1836530</v>
      </c>
    </row>
    <row r="76" spans="1:11" ht="12.75">
      <c r="A76" s="249" t="s">
        <v>100</v>
      </c>
      <c r="B76" s="249"/>
      <c r="C76" s="249"/>
      <c r="D76" s="249"/>
      <c r="E76" s="249"/>
      <c r="F76" s="249"/>
      <c r="G76" s="249"/>
      <c r="H76" s="249"/>
      <c r="I76" s="81">
        <v>69</v>
      </c>
      <c r="J76" s="83"/>
      <c r="K76" s="86"/>
    </row>
    <row r="77" spans="1:11" ht="12.75">
      <c r="A77" s="249" t="s">
        <v>101</v>
      </c>
      <c r="B77" s="249"/>
      <c r="C77" s="249"/>
      <c r="D77" s="249"/>
      <c r="E77" s="249"/>
      <c r="F77" s="249"/>
      <c r="G77" s="249"/>
      <c r="H77" s="249"/>
      <c r="I77" s="81">
        <v>70</v>
      </c>
      <c r="J77" s="86">
        <v>1737715</v>
      </c>
      <c r="K77" s="86"/>
    </row>
    <row r="78" spans="1:11" ht="12.75">
      <c r="A78" s="249" t="s">
        <v>102</v>
      </c>
      <c r="B78" s="249"/>
      <c r="C78" s="249"/>
      <c r="D78" s="249"/>
      <c r="E78" s="249"/>
      <c r="F78" s="249"/>
      <c r="G78" s="249"/>
      <c r="H78" s="249"/>
      <c r="I78" s="81">
        <v>71</v>
      </c>
      <c r="J78" s="86">
        <v>171280395</v>
      </c>
      <c r="K78" s="86">
        <v>168978039</v>
      </c>
    </row>
    <row r="79" spans="1:11" ht="12.75">
      <c r="A79" s="249" t="s">
        <v>184</v>
      </c>
      <c r="B79" s="249"/>
      <c r="C79" s="249"/>
      <c r="D79" s="249"/>
      <c r="E79" s="249"/>
      <c r="F79" s="249"/>
      <c r="G79" s="249"/>
      <c r="H79" s="249"/>
      <c r="I79" s="81">
        <v>72</v>
      </c>
      <c r="J79" s="87">
        <f>J80-J81</f>
        <v>-53560559</v>
      </c>
      <c r="K79" s="87">
        <f>K80-K81</f>
        <v>2022654</v>
      </c>
    </row>
    <row r="80" spans="1:11" ht="12.75">
      <c r="A80" s="255" t="s">
        <v>128</v>
      </c>
      <c r="B80" s="255"/>
      <c r="C80" s="255"/>
      <c r="D80" s="255"/>
      <c r="E80" s="255"/>
      <c r="F80" s="255"/>
      <c r="G80" s="255"/>
      <c r="H80" s="255"/>
      <c r="I80" s="81">
        <v>73</v>
      </c>
      <c r="J80" s="83"/>
      <c r="K80" s="86">
        <v>2022654</v>
      </c>
    </row>
    <row r="81" spans="1:11" ht="12.75">
      <c r="A81" s="255" t="s">
        <v>129</v>
      </c>
      <c r="B81" s="255"/>
      <c r="C81" s="255"/>
      <c r="D81" s="255"/>
      <c r="E81" s="255"/>
      <c r="F81" s="255"/>
      <c r="G81" s="255"/>
      <c r="H81" s="255"/>
      <c r="I81" s="81">
        <v>74</v>
      </c>
      <c r="J81" s="86">
        <v>53560559</v>
      </c>
      <c r="K81" s="86"/>
    </row>
    <row r="82" spans="1:11" ht="12.75">
      <c r="A82" s="249" t="s">
        <v>185</v>
      </c>
      <c r="B82" s="249"/>
      <c r="C82" s="249"/>
      <c r="D82" s="249"/>
      <c r="E82" s="249"/>
      <c r="F82" s="249"/>
      <c r="G82" s="249"/>
      <c r="H82" s="249"/>
      <c r="I82" s="81">
        <v>75</v>
      </c>
      <c r="J82" s="87">
        <f>J83-J84</f>
        <v>-15632225</v>
      </c>
      <c r="K82" s="87">
        <f>K83-K84</f>
        <v>-28975446</v>
      </c>
    </row>
    <row r="83" spans="1:11" ht="12.75">
      <c r="A83" s="255" t="s">
        <v>130</v>
      </c>
      <c r="B83" s="255"/>
      <c r="C83" s="255"/>
      <c r="D83" s="255"/>
      <c r="E83" s="255"/>
      <c r="F83" s="255"/>
      <c r="G83" s="255"/>
      <c r="H83" s="255"/>
      <c r="I83" s="81">
        <v>76</v>
      </c>
      <c r="J83" s="83"/>
      <c r="K83" s="86"/>
    </row>
    <row r="84" spans="1:11" ht="12.75">
      <c r="A84" s="255" t="s">
        <v>131</v>
      </c>
      <c r="B84" s="255"/>
      <c r="C84" s="255"/>
      <c r="D84" s="255"/>
      <c r="E84" s="255"/>
      <c r="F84" s="255"/>
      <c r="G84" s="255"/>
      <c r="H84" s="255"/>
      <c r="I84" s="81">
        <v>77</v>
      </c>
      <c r="J84" s="88">
        <v>15632225</v>
      </c>
      <c r="K84" s="88">
        <v>28975446</v>
      </c>
    </row>
    <row r="85" spans="1:11" ht="12.75">
      <c r="A85" s="249" t="s">
        <v>132</v>
      </c>
      <c r="B85" s="249"/>
      <c r="C85" s="249"/>
      <c r="D85" s="249"/>
      <c r="E85" s="249"/>
      <c r="F85" s="249"/>
      <c r="G85" s="249"/>
      <c r="H85" s="249"/>
      <c r="I85" s="81">
        <v>78</v>
      </c>
      <c r="J85" s="83"/>
      <c r="K85" s="86"/>
    </row>
    <row r="86" spans="1:11" ht="12.75">
      <c r="A86" s="251" t="s">
        <v>282</v>
      </c>
      <c r="B86" s="251"/>
      <c r="C86" s="251"/>
      <c r="D86" s="251"/>
      <c r="E86" s="251"/>
      <c r="F86" s="251"/>
      <c r="G86" s="251"/>
      <c r="H86" s="251"/>
      <c r="I86" s="81">
        <v>79</v>
      </c>
      <c r="J86" s="87">
        <f>SUM(J87:J89)</f>
        <v>0</v>
      </c>
      <c r="K86" s="87">
        <f>SUM(K87:K89)</f>
        <v>0</v>
      </c>
    </row>
    <row r="87" spans="1:11" ht="12.75">
      <c r="A87" s="249" t="s">
        <v>95</v>
      </c>
      <c r="B87" s="249"/>
      <c r="C87" s="249"/>
      <c r="D87" s="249"/>
      <c r="E87" s="249"/>
      <c r="F87" s="249"/>
      <c r="G87" s="249"/>
      <c r="H87" s="249"/>
      <c r="I87" s="81">
        <v>80</v>
      </c>
      <c r="J87" s="83"/>
      <c r="K87" s="86"/>
    </row>
    <row r="88" spans="1:11" ht="12.75">
      <c r="A88" s="249" t="s">
        <v>96</v>
      </c>
      <c r="B88" s="249"/>
      <c r="C88" s="249"/>
      <c r="D88" s="249"/>
      <c r="E88" s="249"/>
      <c r="F88" s="249"/>
      <c r="G88" s="249"/>
      <c r="H88" s="249"/>
      <c r="I88" s="81">
        <v>81</v>
      </c>
      <c r="J88" s="85"/>
      <c r="K88" s="86"/>
    </row>
    <row r="89" spans="1:11" ht="12.75">
      <c r="A89" s="249" t="s">
        <v>97</v>
      </c>
      <c r="B89" s="249"/>
      <c r="C89" s="249"/>
      <c r="D89" s="249"/>
      <c r="E89" s="249"/>
      <c r="F89" s="249"/>
      <c r="G89" s="249"/>
      <c r="H89" s="249"/>
      <c r="I89" s="81">
        <v>82</v>
      </c>
      <c r="J89" s="83"/>
      <c r="K89" s="86"/>
    </row>
    <row r="90" spans="1:11" ht="12.75">
      <c r="A90" s="251" t="s">
        <v>283</v>
      </c>
      <c r="B90" s="251"/>
      <c r="C90" s="251"/>
      <c r="D90" s="251"/>
      <c r="E90" s="251"/>
      <c r="F90" s="251"/>
      <c r="G90" s="251"/>
      <c r="H90" s="251"/>
      <c r="I90" s="81">
        <v>83</v>
      </c>
      <c r="J90" s="84">
        <f>SUM(J91:J99)</f>
        <v>122332271</v>
      </c>
      <c r="K90" s="84">
        <f>SUM(K91:K99)</f>
        <v>101636005</v>
      </c>
    </row>
    <row r="91" spans="1:11" ht="12.75">
      <c r="A91" s="249" t="s">
        <v>98</v>
      </c>
      <c r="B91" s="249"/>
      <c r="C91" s="249"/>
      <c r="D91" s="249"/>
      <c r="E91" s="249"/>
      <c r="F91" s="249"/>
      <c r="G91" s="249"/>
      <c r="H91" s="249"/>
      <c r="I91" s="81">
        <v>84</v>
      </c>
      <c r="J91" s="86"/>
      <c r="K91" s="86"/>
    </row>
    <row r="92" spans="1:11" ht="12.75">
      <c r="A92" s="249" t="s">
        <v>187</v>
      </c>
      <c r="B92" s="249"/>
      <c r="C92" s="249"/>
      <c r="D92" s="249"/>
      <c r="E92" s="249"/>
      <c r="F92" s="249"/>
      <c r="G92" s="249"/>
      <c r="H92" s="249"/>
      <c r="I92" s="81">
        <v>85</v>
      </c>
      <c r="J92" s="86"/>
      <c r="K92" s="86"/>
    </row>
    <row r="93" spans="1:11" ht="12.75">
      <c r="A93" s="249" t="s">
        <v>0</v>
      </c>
      <c r="B93" s="249"/>
      <c r="C93" s="249"/>
      <c r="D93" s="249"/>
      <c r="E93" s="249"/>
      <c r="F93" s="249"/>
      <c r="G93" s="249"/>
      <c r="H93" s="249"/>
      <c r="I93" s="81">
        <v>86</v>
      </c>
      <c r="J93" s="86">
        <v>72390553</v>
      </c>
      <c r="K93" s="86">
        <v>60621074</v>
      </c>
    </row>
    <row r="94" spans="1:11" ht="12.75">
      <c r="A94" s="249" t="s">
        <v>188</v>
      </c>
      <c r="B94" s="249"/>
      <c r="C94" s="249"/>
      <c r="D94" s="249"/>
      <c r="E94" s="249"/>
      <c r="F94" s="249"/>
      <c r="G94" s="249"/>
      <c r="H94" s="249"/>
      <c r="I94" s="81">
        <v>87</v>
      </c>
      <c r="J94" s="86"/>
      <c r="K94" s="86"/>
    </row>
    <row r="95" spans="1:11" ht="12.75">
      <c r="A95" s="249" t="s">
        <v>189</v>
      </c>
      <c r="B95" s="249"/>
      <c r="C95" s="249"/>
      <c r="D95" s="249"/>
      <c r="E95" s="249"/>
      <c r="F95" s="249"/>
      <c r="G95" s="249"/>
      <c r="H95" s="249"/>
      <c r="I95" s="81">
        <v>88</v>
      </c>
      <c r="J95" s="86">
        <v>11751001</v>
      </c>
      <c r="K95" s="86">
        <v>3728264</v>
      </c>
    </row>
    <row r="96" spans="1:11" ht="12.75">
      <c r="A96" s="249" t="s">
        <v>190</v>
      </c>
      <c r="B96" s="249"/>
      <c r="C96" s="249"/>
      <c r="D96" s="249"/>
      <c r="E96" s="249"/>
      <c r="F96" s="249"/>
      <c r="G96" s="249"/>
      <c r="H96" s="249"/>
      <c r="I96" s="81">
        <v>89</v>
      </c>
      <c r="J96" s="86"/>
      <c r="K96" s="86"/>
    </row>
    <row r="97" spans="1:11" ht="12.75">
      <c r="A97" s="249" t="s">
        <v>75</v>
      </c>
      <c r="B97" s="249"/>
      <c r="C97" s="249"/>
      <c r="D97" s="249"/>
      <c r="E97" s="249"/>
      <c r="F97" s="249"/>
      <c r="G97" s="249"/>
      <c r="H97" s="249"/>
      <c r="I97" s="81">
        <v>90</v>
      </c>
      <c r="J97" s="83"/>
      <c r="K97" s="83"/>
    </row>
    <row r="98" spans="1:11" ht="12.75">
      <c r="A98" s="249" t="s">
        <v>73</v>
      </c>
      <c r="B98" s="249"/>
      <c r="C98" s="249"/>
      <c r="D98" s="249"/>
      <c r="E98" s="249"/>
      <c r="F98" s="249"/>
      <c r="G98" s="249"/>
      <c r="H98" s="249"/>
      <c r="I98" s="81">
        <v>91</v>
      </c>
      <c r="J98" s="83">
        <v>592582</v>
      </c>
      <c r="K98" s="83">
        <v>193927</v>
      </c>
    </row>
    <row r="99" spans="1:11" ht="12.75">
      <c r="A99" s="249" t="s">
        <v>74</v>
      </c>
      <c r="B99" s="249"/>
      <c r="C99" s="249"/>
      <c r="D99" s="249"/>
      <c r="E99" s="249"/>
      <c r="F99" s="249"/>
      <c r="G99" s="249"/>
      <c r="H99" s="249"/>
      <c r="I99" s="81">
        <v>92</v>
      </c>
      <c r="J99" s="83">
        <v>37598135</v>
      </c>
      <c r="K99" s="83">
        <v>37092740</v>
      </c>
    </row>
    <row r="100" spans="1:11" ht="12.75">
      <c r="A100" s="251" t="s">
        <v>284</v>
      </c>
      <c r="B100" s="251"/>
      <c r="C100" s="251"/>
      <c r="D100" s="251"/>
      <c r="E100" s="251"/>
      <c r="F100" s="251"/>
      <c r="G100" s="251"/>
      <c r="H100" s="251"/>
      <c r="I100" s="81">
        <v>93</v>
      </c>
      <c r="J100" s="84">
        <f>J101+J102+J103+J104+J105+J106+J107+J108+J109+J110+J111+J112</f>
        <v>107437025</v>
      </c>
      <c r="K100" s="84">
        <f>K101+K102+K103+K104+K105+K106+K107+K108+K109+K110+K111+K112</f>
        <v>142974756</v>
      </c>
    </row>
    <row r="101" spans="1:11" ht="12.75">
      <c r="A101" s="249" t="s">
        <v>98</v>
      </c>
      <c r="B101" s="249"/>
      <c r="C101" s="249"/>
      <c r="D101" s="249"/>
      <c r="E101" s="249"/>
      <c r="F101" s="249"/>
      <c r="G101" s="249"/>
      <c r="H101" s="249"/>
      <c r="I101" s="81">
        <v>94</v>
      </c>
      <c r="J101" s="85"/>
      <c r="K101" s="85"/>
    </row>
    <row r="102" spans="1:11" ht="12.75">
      <c r="A102" s="249" t="s">
        <v>187</v>
      </c>
      <c r="B102" s="249"/>
      <c r="C102" s="249"/>
      <c r="D102" s="249"/>
      <c r="E102" s="249"/>
      <c r="F102" s="249"/>
      <c r="G102" s="249"/>
      <c r="H102" s="249"/>
      <c r="I102" s="81">
        <v>95</v>
      </c>
      <c r="J102" s="85">
        <v>5398782</v>
      </c>
      <c r="K102" s="85">
        <v>7238014</v>
      </c>
    </row>
    <row r="103" spans="1:11" ht="12.75">
      <c r="A103" s="249" t="s">
        <v>0</v>
      </c>
      <c r="B103" s="249"/>
      <c r="C103" s="249"/>
      <c r="D103" s="249"/>
      <c r="E103" s="249"/>
      <c r="F103" s="249"/>
      <c r="G103" s="249"/>
      <c r="H103" s="249"/>
      <c r="I103" s="81">
        <v>96</v>
      </c>
      <c r="J103" s="83">
        <v>34597892</v>
      </c>
      <c r="K103" s="83">
        <v>62022173</v>
      </c>
    </row>
    <row r="104" spans="1:11" ht="12.75">
      <c r="A104" s="249" t="s">
        <v>188</v>
      </c>
      <c r="B104" s="249"/>
      <c r="C104" s="249"/>
      <c r="D104" s="249"/>
      <c r="E104" s="249"/>
      <c r="F104" s="249"/>
      <c r="G104" s="249"/>
      <c r="H104" s="249"/>
      <c r="I104" s="81">
        <v>97</v>
      </c>
      <c r="J104" s="83">
        <v>1419036</v>
      </c>
      <c r="K104" s="83">
        <v>1179189</v>
      </c>
    </row>
    <row r="105" spans="1:11" ht="12.75">
      <c r="A105" s="249" t="s">
        <v>189</v>
      </c>
      <c r="B105" s="249"/>
      <c r="C105" s="249"/>
      <c r="D105" s="249"/>
      <c r="E105" s="249"/>
      <c r="F105" s="249"/>
      <c r="G105" s="249"/>
      <c r="H105" s="249"/>
      <c r="I105" s="81">
        <v>98</v>
      </c>
      <c r="J105" s="83">
        <v>45676198</v>
      </c>
      <c r="K105" s="83">
        <v>51656689</v>
      </c>
    </row>
    <row r="106" spans="1:11" ht="12.75">
      <c r="A106" s="249" t="s">
        <v>190</v>
      </c>
      <c r="B106" s="249"/>
      <c r="C106" s="249"/>
      <c r="D106" s="249"/>
      <c r="E106" s="249"/>
      <c r="F106" s="249"/>
      <c r="G106" s="249"/>
      <c r="H106" s="249"/>
      <c r="I106" s="81">
        <v>99</v>
      </c>
      <c r="J106" s="83"/>
      <c r="K106" s="83"/>
    </row>
    <row r="107" spans="1:11" ht="12.75">
      <c r="A107" s="249" t="s">
        <v>75</v>
      </c>
      <c r="B107" s="249"/>
      <c r="C107" s="249"/>
      <c r="D107" s="249"/>
      <c r="E107" s="249"/>
      <c r="F107" s="249"/>
      <c r="G107" s="249"/>
      <c r="H107" s="249"/>
      <c r="I107" s="81">
        <v>100</v>
      </c>
      <c r="J107" s="83"/>
      <c r="K107" s="83"/>
    </row>
    <row r="108" spans="1:11" ht="12.75">
      <c r="A108" s="249" t="s">
        <v>76</v>
      </c>
      <c r="B108" s="249"/>
      <c r="C108" s="249"/>
      <c r="D108" s="249"/>
      <c r="E108" s="249"/>
      <c r="F108" s="249"/>
      <c r="G108" s="249"/>
      <c r="H108" s="249"/>
      <c r="I108" s="81">
        <v>101</v>
      </c>
      <c r="J108" s="83">
        <v>5259873</v>
      </c>
      <c r="K108" s="83">
        <v>5277223</v>
      </c>
    </row>
    <row r="109" spans="1:11" ht="12.75">
      <c r="A109" s="249" t="s">
        <v>77</v>
      </c>
      <c r="B109" s="249"/>
      <c r="C109" s="249"/>
      <c r="D109" s="249"/>
      <c r="E109" s="249"/>
      <c r="F109" s="249"/>
      <c r="G109" s="249"/>
      <c r="H109" s="249"/>
      <c r="I109" s="81">
        <v>102</v>
      </c>
      <c r="J109" s="83">
        <v>11854148</v>
      </c>
      <c r="K109" s="83">
        <v>11994321</v>
      </c>
    </row>
    <row r="110" spans="1:11" ht="12.75">
      <c r="A110" s="249" t="s">
        <v>80</v>
      </c>
      <c r="B110" s="249"/>
      <c r="C110" s="249"/>
      <c r="D110" s="249"/>
      <c r="E110" s="249"/>
      <c r="F110" s="249"/>
      <c r="G110" s="249"/>
      <c r="H110" s="249"/>
      <c r="I110" s="81">
        <v>103</v>
      </c>
      <c r="J110" s="83"/>
      <c r="K110" s="83"/>
    </row>
    <row r="111" spans="1:11" ht="12.75">
      <c r="A111" s="249" t="s">
        <v>78</v>
      </c>
      <c r="B111" s="249"/>
      <c r="C111" s="249"/>
      <c r="D111" s="249"/>
      <c r="E111" s="249"/>
      <c r="F111" s="249"/>
      <c r="G111" s="249"/>
      <c r="H111" s="249"/>
      <c r="I111" s="81">
        <v>104</v>
      </c>
      <c r="J111" s="83"/>
      <c r="K111" s="83"/>
    </row>
    <row r="112" spans="1:11" ht="12.75">
      <c r="A112" s="249" t="s">
        <v>79</v>
      </c>
      <c r="B112" s="249"/>
      <c r="C112" s="249"/>
      <c r="D112" s="249"/>
      <c r="E112" s="249"/>
      <c r="F112" s="249"/>
      <c r="G112" s="249"/>
      <c r="H112" s="249"/>
      <c r="I112" s="81">
        <v>105</v>
      </c>
      <c r="J112" s="83">
        <v>3231096</v>
      </c>
      <c r="K112" s="83">
        <v>3607147</v>
      </c>
    </row>
    <row r="113" spans="1:11" ht="12.75">
      <c r="A113" s="251" t="s">
        <v>1</v>
      </c>
      <c r="B113" s="251"/>
      <c r="C113" s="251"/>
      <c r="D113" s="251"/>
      <c r="E113" s="251"/>
      <c r="F113" s="251"/>
      <c r="G113" s="251"/>
      <c r="H113" s="251"/>
      <c r="I113" s="81">
        <v>106</v>
      </c>
      <c r="J113" s="84">
        <v>596203</v>
      </c>
      <c r="K113" s="84">
        <v>1095287</v>
      </c>
    </row>
    <row r="114" spans="1:11" ht="12.75">
      <c r="A114" s="251" t="s">
        <v>285</v>
      </c>
      <c r="B114" s="251"/>
      <c r="C114" s="251"/>
      <c r="D114" s="251"/>
      <c r="E114" s="251"/>
      <c r="F114" s="251"/>
      <c r="G114" s="251"/>
      <c r="H114" s="251"/>
      <c r="I114" s="81">
        <v>107</v>
      </c>
      <c r="J114" s="82">
        <f>+J69+J86+J90+J100+J113</f>
        <v>445231175</v>
      </c>
      <c r="K114" s="82">
        <f>+K69+K86+K90+K100+K113</f>
        <v>432101674</v>
      </c>
    </row>
    <row r="115" spans="1:11" ht="12.75">
      <c r="A115" s="251" t="s">
        <v>38</v>
      </c>
      <c r="B115" s="251"/>
      <c r="C115" s="251"/>
      <c r="D115" s="251"/>
      <c r="E115" s="251"/>
      <c r="F115" s="251"/>
      <c r="G115" s="251"/>
      <c r="H115" s="251"/>
      <c r="I115" s="81">
        <v>108</v>
      </c>
      <c r="J115" s="84">
        <v>12183368</v>
      </c>
      <c r="K115" s="84">
        <v>6210534</v>
      </c>
    </row>
    <row r="116" spans="1:11" ht="12.75">
      <c r="A116" s="263" t="s">
        <v>286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67" t="s">
        <v>145</v>
      </c>
      <c r="B117" s="268"/>
      <c r="C117" s="268"/>
      <c r="D117" s="268"/>
      <c r="E117" s="268"/>
      <c r="F117" s="268"/>
      <c r="G117" s="268"/>
      <c r="H117" s="268"/>
      <c r="I117" s="269"/>
      <c r="J117" s="269"/>
      <c r="K117" s="270"/>
    </row>
    <row r="118" spans="1:11" ht="12.75">
      <c r="A118" s="271" t="s">
        <v>3</v>
      </c>
      <c r="B118" s="272"/>
      <c r="C118" s="272"/>
      <c r="D118" s="272"/>
      <c r="E118" s="272"/>
      <c r="F118" s="272"/>
      <c r="G118" s="272"/>
      <c r="H118" s="273"/>
      <c r="I118" s="89">
        <v>109</v>
      </c>
      <c r="J118" s="90">
        <f>+J69</f>
        <v>214865676</v>
      </c>
      <c r="K118" s="90">
        <f>+K69</f>
        <v>186395626</v>
      </c>
    </row>
    <row r="119" spans="1:11" ht="12.75">
      <c r="A119" s="256" t="s">
        <v>4</v>
      </c>
      <c r="B119" s="257"/>
      <c r="C119" s="257"/>
      <c r="D119" s="257"/>
      <c r="E119" s="257"/>
      <c r="F119" s="257"/>
      <c r="G119" s="257"/>
      <c r="H119" s="258"/>
      <c r="I119" s="91">
        <v>110</v>
      </c>
      <c r="J119" s="92"/>
      <c r="K119" s="92"/>
    </row>
    <row r="120" spans="1:11" ht="12.75">
      <c r="A120" s="259" t="s">
        <v>248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1:11" s="93" customFormat="1" ht="12.75">
      <c r="A121" s="261"/>
      <c r="B121" s="262"/>
      <c r="C121" s="262"/>
      <c r="D121" s="262"/>
      <c r="E121" s="262"/>
      <c r="F121" s="262"/>
      <c r="G121" s="262"/>
      <c r="H121" s="262"/>
      <c r="I121" s="262"/>
      <c r="J121" s="262"/>
      <c r="K121" s="262"/>
    </row>
    <row r="122" spans="10:11" ht="12.75">
      <c r="J122" s="94"/>
      <c r="K122" s="94"/>
    </row>
    <row r="123" spans="10:11" ht="12.75">
      <c r="J123" s="94"/>
      <c r="K123" s="94"/>
    </row>
    <row r="124" s="95" customFormat="1" ht="10.5" customHeight="1"/>
    <row r="125" s="95" customFormat="1" ht="12.75">
      <c r="K125" s="96"/>
    </row>
    <row r="126" s="95" customFormat="1" ht="12.75"/>
    <row r="127" s="95" customFormat="1" ht="12.75"/>
    <row r="128" s="95" customFormat="1" ht="12.75">
      <c r="K128" s="9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4:H4"/>
    <mergeCell ref="A3:M3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8:J114 J72:K77 J86:K86 J70:K70 J115:K115 K125 K87:K114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A37">
      <selection activeCell="L61" sqref="L61"/>
    </sheetView>
  </sheetViews>
  <sheetFormatPr defaultColWidth="9.140625" defaultRowHeight="12.75"/>
  <cols>
    <col min="1" max="1" width="11.7109375" style="75" customWidth="1"/>
    <col min="2" max="2" width="6.421875" style="75" customWidth="1"/>
    <col min="3" max="3" width="7.140625" style="75" customWidth="1"/>
    <col min="4" max="4" width="6.7109375" style="75" customWidth="1"/>
    <col min="5" max="5" width="7.00390625" style="75" customWidth="1"/>
    <col min="6" max="6" width="6.8515625" style="75" customWidth="1"/>
    <col min="7" max="7" width="8.00390625" style="75" customWidth="1"/>
    <col min="8" max="8" width="17.8515625" style="75" customWidth="1"/>
    <col min="9" max="9" width="7.7109375" style="75" customWidth="1"/>
    <col min="10" max="10" width="12.57421875" style="94" customWidth="1"/>
    <col min="11" max="11" width="12.7109375" style="94" customWidth="1"/>
    <col min="12" max="12" width="12.140625" style="94" customWidth="1"/>
    <col min="13" max="13" width="12.28125" style="94" customWidth="1"/>
    <col min="14" max="14" width="12.140625" style="75" customWidth="1"/>
    <col min="15" max="15" width="11.7109375" style="75" bestFit="1" customWidth="1"/>
    <col min="16" max="16" width="10.7109375" style="75" bestFit="1" customWidth="1"/>
    <col min="17" max="17" width="9.7109375" style="75" bestFit="1" customWidth="1"/>
    <col min="18" max="16384" width="9.140625" style="75" customWidth="1"/>
  </cols>
  <sheetData>
    <row r="1" spans="1:13" s="137" customFormat="1" ht="12.75" customHeight="1">
      <c r="A1" s="243" t="s">
        <v>118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137" customFormat="1" ht="19.5" customHeight="1">
      <c r="A2" s="244" t="s">
        <v>307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74" t="s">
        <v>305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5.5">
      <c r="A4" s="276" t="s">
        <v>40</v>
      </c>
      <c r="B4" s="276"/>
      <c r="C4" s="276"/>
      <c r="D4" s="276"/>
      <c r="E4" s="276"/>
      <c r="F4" s="276"/>
      <c r="G4" s="276"/>
      <c r="H4" s="276"/>
      <c r="I4" s="76" t="s">
        <v>277</v>
      </c>
      <c r="J4" s="275" t="s">
        <v>254</v>
      </c>
      <c r="K4" s="275"/>
      <c r="L4" s="275" t="s">
        <v>255</v>
      </c>
      <c r="M4" s="275"/>
    </row>
    <row r="5" spans="1:13" ht="25.5">
      <c r="A5" s="276"/>
      <c r="B5" s="276"/>
      <c r="C5" s="276"/>
      <c r="D5" s="276"/>
      <c r="E5" s="276"/>
      <c r="F5" s="276"/>
      <c r="G5" s="276"/>
      <c r="H5" s="276"/>
      <c r="I5" s="76"/>
      <c r="J5" s="98" t="s">
        <v>251</v>
      </c>
      <c r="K5" s="98" t="s">
        <v>308</v>
      </c>
      <c r="L5" s="98" t="s">
        <v>251</v>
      </c>
      <c r="M5" s="98" t="s">
        <v>308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99">
        <v>2</v>
      </c>
      <c r="J6" s="98">
        <v>3</v>
      </c>
      <c r="K6" s="98">
        <v>4</v>
      </c>
      <c r="L6" s="98">
        <v>5</v>
      </c>
      <c r="M6" s="98">
        <v>6</v>
      </c>
    </row>
    <row r="7" spans="1:15" ht="12.75">
      <c r="A7" s="250" t="s">
        <v>287</v>
      </c>
      <c r="B7" s="250"/>
      <c r="C7" s="250"/>
      <c r="D7" s="250"/>
      <c r="E7" s="250"/>
      <c r="F7" s="250"/>
      <c r="G7" s="250"/>
      <c r="H7" s="250"/>
      <c r="I7" s="79">
        <v>111</v>
      </c>
      <c r="J7" s="100">
        <f>SUM(J8:J9)</f>
        <v>192025550</v>
      </c>
      <c r="K7" s="150">
        <f>SUM(K8:K9)</f>
        <v>65331920</v>
      </c>
      <c r="L7" s="100">
        <f>SUM(L8:L9)</f>
        <v>152638431</v>
      </c>
      <c r="M7" s="100">
        <f>SUM(M8:M9)</f>
        <v>41873149</v>
      </c>
      <c r="N7" s="94"/>
      <c r="O7" s="94"/>
    </row>
    <row r="8" spans="1:15" ht="12.75">
      <c r="A8" s="250" t="s">
        <v>116</v>
      </c>
      <c r="B8" s="250"/>
      <c r="C8" s="250"/>
      <c r="D8" s="250"/>
      <c r="E8" s="250"/>
      <c r="F8" s="250"/>
      <c r="G8" s="250"/>
      <c r="H8" s="250"/>
      <c r="I8" s="79">
        <v>112</v>
      </c>
      <c r="J8" s="101">
        <v>186571424</v>
      </c>
      <c r="K8" s="152">
        <f>J8-123656574</f>
        <v>62914850</v>
      </c>
      <c r="L8" s="101">
        <v>149274840</v>
      </c>
      <c r="M8" s="153">
        <f>L8-108466250</f>
        <v>40808590</v>
      </c>
      <c r="N8" s="94"/>
      <c r="O8" s="94"/>
    </row>
    <row r="9" spans="1:15" ht="12.75">
      <c r="A9" s="250" t="s">
        <v>84</v>
      </c>
      <c r="B9" s="250"/>
      <c r="C9" s="250"/>
      <c r="D9" s="250"/>
      <c r="E9" s="250"/>
      <c r="F9" s="250"/>
      <c r="G9" s="250"/>
      <c r="H9" s="250"/>
      <c r="I9" s="79">
        <v>113</v>
      </c>
      <c r="J9" s="101">
        <v>5454126</v>
      </c>
      <c r="K9" s="152">
        <f>J9-3037056</f>
        <v>2417070</v>
      </c>
      <c r="L9" s="101">
        <v>3363591</v>
      </c>
      <c r="M9" s="154">
        <f>L9-2299032</f>
        <v>1064559</v>
      </c>
      <c r="N9" s="94"/>
      <c r="O9" s="94"/>
    </row>
    <row r="10" spans="1:15" ht="12.75">
      <c r="A10" s="250" t="s">
        <v>288</v>
      </c>
      <c r="B10" s="250"/>
      <c r="C10" s="250"/>
      <c r="D10" s="250"/>
      <c r="E10" s="250"/>
      <c r="F10" s="250"/>
      <c r="G10" s="250"/>
      <c r="H10" s="250"/>
      <c r="I10" s="79">
        <v>114</v>
      </c>
      <c r="J10" s="100">
        <f>J11+J12+J16+J20+J21+J22+J25+J26</f>
        <v>200485872</v>
      </c>
      <c r="K10" s="150">
        <f>K11+K12+K16+K20+K21+K22+K25+K26</f>
        <v>62799540</v>
      </c>
      <c r="L10" s="100">
        <f>L11+L12+L16+L20+L21+L22+L25+L26</f>
        <v>173801824</v>
      </c>
      <c r="M10" s="100">
        <f>M11+M12+M16+M20+M21+M22+M25+M26</f>
        <v>48044743</v>
      </c>
      <c r="N10" s="94"/>
      <c r="O10" s="94"/>
    </row>
    <row r="11" spans="1:15" ht="12.75">
      <c r="A11" s="250" t="s">
        <v>85</v>
      </c>
      <c r="B11" s="250"/>
      <c r="C11" s="250"/>
      <c r="D11" s="250"/>
      <c r="E11" s="250"/>
      <c r="F11" s="250"/>
      <c r="G11" s="250"/>
      <c r="H11" s="250"/>
      <c r="I11" s="79">
        <v>115</v>
      </c>
      <c r="J11" s="102">
        <v>-1399892</v>
      </c>
      <c r="K11" s="155">
        <f>J11+5185411</f>
        <v>3785519</v>
      </c>
      <c r="L11" s="102">
        <v>991725</v>
      </c>
      <c r="M11" s="154">
        <f>L11+1305732</f>
        <v>2297457</v>
      </c>
      <c r="N11" s="94"/>
      <c r="O11" s="94"/>
    </row>
    <row r="12" spans="1:15" ht="12.75">
      <c r="A12" s="250" t="s">
        <v>289</v>
      </c>
      <c r="B12" s="250"/>
      <c r="C12" s="250"/>
      <c r="D12" s="250"/>
      <c r="E12" s="250"/>
      <c r="F12" s="250"/>
      <c r="G12" s="250"/>
      <c r="H12" s="250"/>
      <c r="I12" s="79">
        <v>116</v>
      </c>
      <c r="J12" s="100">
        <f>J13+J14+J15</f>
        <v>100063211</v>
      </c>
      <c r="K12" s="150">
        <f>K13+K14+K15</f>
        <v>32562534</v>
      </c>
      <c r="L12" s="100">
        <f>L13+L14+L15</f>
        <v>72505194</v>
      </c>
      <c r="M12" s="100">
        <f>M13+M14+M15</f>
        <v>20086988</v>
      </c>
      <c r="N12" s="94"/>
      <c r="O12" s="94"/>
    </row>
    <row r="13" spans="1:15" ht="12.75">
      <c r="A13" s="277" t="s">
        <v>112</v>
      </c>
      <c r="B13" s="277"/>
      <c r="C13" s="277"/>
      <c r="D13" s="277"/>
      <c r="E13" s="277"/>
      <c r="F13" s="277"/>
      <c r="G13" s="277"/>
      <c r="H13" s="277"/>
      <c r="I13" s="79">
        <v>117</v>
      </c>
      <c r="J13" s="83">
        <v>49561023</v>
      </c>
      <c r="K13" s="152">
        <f>J13-34089654</f>
        <v>15471369</v>
      </c>
      <c r="L13" s="83">
        <v>44295730</v>
      </c>
      <c r="M13" s="154">
        <f>L13-33178012</f>
        <v>11117718</v>
      </c>
      <c r="N13" s="94"/>
      <c r="O13" s="94"/>
    </row>
    <row r="14" spans="1:15" ht="12.75">
      <c r="A14" s="277" t="s">
        <v>113</v>
      </c>
      <c r="B14" s="277"/>
      <c r="C14" s="277"/>
      <c r="D14" s="277"/>
      <c r="E14" s="277"/>
      <c r="F14" s="277"/>
      <c r="G14" s="277"/>
      <c r="H14" s="277"/>
      <c r="I14" s="79">
        <v>118</v>
      </c>
      <c r="J14" s="83">
        <v>34541643</v>
      </c>
      <c r="K14" s="152">
        <f>J14-22868620</f>
        <v>11673023</v>
      </c>
      <c r="L14" s="83">
        <v>15453007</v>
      </c>
      <c r="M14" s="153">
        <f>L14-10468920</f>
        <v>4984087</v>
      </c>
      <c r="N14" s="94"/>
      <c r="O14" s="94"/>
    </row>
    <row r="15" spans="1:15" ht="12.75">
      <c r="A15" s="277" t="s">
        <v>42</v>
      </c>
      <c r="B15" s="277"/>
      <c r="C15" s="277"/>
      <c r="D15" s="277"/>
      <c r="E15" s="277"/>
      <c r="F15" s="277"/>
      <c r="G15" s="277"/>
      <c r="H15" s="277"/>
      <c r="I15" s="79">
        <v>119</v>
      </c>
      <c r="J15" s="83">
        <v>15960545</v>
      </c>
      <c r="K15" s="152">
        <f>J15-10542403</f>
        <v>5418142</v>
      </c>
      <c r="L15" s="83">
        <v>12756457</v>
      </c>
      <c r="M15" s="154">
        <f>L15-8771274</f>
        <v>3985183</v>
      </c>
      <c r="N15" s="94"/>
      <c r="O15" s="94"/>
    </row>
    <row r="16" spans="1:15" ht="12.75">
      <c r="A16" s="250" t="s">
        <v>290</v>
      </c>
      <c r="B16" s="250"/>
      <c r="C16" s="250"/>
      <c r="D16" s="250"/>
      <c r="E16" s="250"/>
      <c r="F16" s="250"/>
      <c r="G16" s="250"/>
      <c r="H16" s="250"/>
      <c r="I16" s="79">
        <v>120</v>
      </c>
      <c r="J16" s="100">
        <f>SUM(J17:J19)</f>
        <v>74179422</v>
      </c>
      <c r="K16" s="150">
        <f>SUM(K17:K19)</f>
        <v>18541283</v>
      </c>
      <c r="L16" s="100">
        <f>SUM(L17:L19)</f>
        <v>73679092</v>
      </c>
      <c r="M16" s="100">
        <f>SUM(M17:M19)</f>
        <v>18233053</v>
      </c>
      <c r="N16" s="94"/>
      <c r="O16" s="94"/>
    </row>
    <row r="17" spans="1:15" ht="12.75">
      <c r="A17" s="277" t="s">
        <v>43</v>
      </c>
      <c r="B17" s="277"/>
      <c r="C17" s="277"/>
      <c r="D17" s="277"/>
      <c r="E17" s="277"/>
      <c r="F17" s="277"/>
      <c r="G17" s="277"/>
      <c r="H17" s="277"/>
      <c r="I17" s="79">
        <v>121</v>
      </c>
      <c r="J17" s="128">
        <v>48416237</v>
      </c>
      <c r="K17" s="156">
        <f>J17-36274758</f>
        <v>12141479</v>
      </c>
      <c r="L17" s="128">
        <v>48667373</v>
      </c>
      <c r="M17" s="153">
        <f>L17-36637547</f>
        <v>12029826</v>
      </c>
      <c r="N17" s="94"/>
      <c r="O17" s="94"/>
    </row>
    <row r="18" spans="1:15" ht="12.75">
      <c r="A18" s="277" t="s">
        <v>44</v>
      </c>
      <c r="B18" s="277"/>
      <c r="C18" s="277"/>
      <c r="D18" s="277"/>
      <c r="E18" s="277"/>
      <c r="F18" s="277"/>
      <c r="G18" s="277"/>
      <c r="H18" s="277"/>
      <c r="I18" s="79">
        <v>122</v>
      </c>
      <c r="J18" s="128">
        <v>14836048</v>
      </c>
      <c r="K18" s="156">
        <f>J18-11158514</f>
        <v>3677534</v>
      </c>
      <c r="L18" s="128">
        <v>14203136</v>
      </c>
      <c r="M18" s="153">
        <f>L18-10674249</f>
        <v>3528887</v>
      </c>
      <c r="N18" s="94"/>
      <c r="O18" s="94"/>
    </row>
    <row r="19" spans="1:15" ht="12.75">
      <c r="A19" s="277" t="s">
        <v>45</v>
      </c>
      <c r="B19" s="277"/>
      <c r="C19" s="277"/>
      <c r="D19" s="277"/>
      <c r="E19" s="277"/>
      <c r="F19" s="277"/>
      <c r="G19" s="277"/>
      <c r="H19" s="277"/>
      <c r="I19" s="79">
        <v>123</v>
      </c>
      <c r="J19" s="128">
        <v>10927137</v>
      </c>
      <c r="K19" s="156">
        <f>J19-8204867</f>
        <v>2722270</v>
      </c>
      <c r="L19" s="128">
        <v>10808583</v>
      </c>
      <c r="M19" s="153">
        <f>L19-8134243</f>
        <v>2674340</v>
      </c>
      <c r="N19" s="94"/>
      <c r="O19" s="94"/>
    </row>
    <row r="20" spans="1:15" ht="12.75">
      <c r="A20" s="250" t="s">
        <v>86</v>
      </c>
      <c r="B20" s="250"/>
      <c r="C20" s="250"/>
      <c r="D20" s="250"/>
      <c r="E20" s="250"/>
      <c r="F20" s="250"/>
      <c r="G20" s="250"/>
      <c r="H20" s="250"/>
      <c r="I20" s="79">
        <v>124</v>
      </c>
      <c r="J20" s="103">
        <v>8115034</v>
      </c>
      <c r="K20" s="157">
        <f>J20-6072905</f>
        <v>2042129</v>
      </c>
      <c r="L20" s="103">
        <v>8041744</v>
      </c>
      <c r="M20" s="153">
        <f>L20-6032287</f>
        <v>2009457</v>
      </c>
      <c r="N20" s="94"/>
      <c r="O20" s="94"/>
    </row>
    <row r="21" spans="1:15" ht="12.75">
      <c r="A21" s="250" t="s">
        <v>87</v>
      </c>
      <c r="B21" s="250"/>
      <c r="C21" s="250"/>
      <c r="D21" s="250"/>
      <c r="E21" s="250"/>
      <c r="F21" s="250"/>
      <c r="G21" s="250"/>
      <c r="H21" s="250"/>
      <c r="I21" s="79">
        <v>125</v>
      </c>
      <c r="J21" s="103">
        <v>16383394</v>
      </c>
      <c r="K21" s="157">
        <f>J21-12076690</f>
        <v>4306704</v>
      </c>
      <c r="L21" s="103">
        <v>16288223</v>
      </c>
      <c r="M21" s="153">
        <f>L21-12217522</f>
        <v>4070701</v>
      </c>
      <c r="N21" s="94"/>
      <c r="O21" s="94"/>
    </row>
    <row r="22" spans="1:15" ht="12.75">
      <c r="A22" s="250" t="s">
        <v>291</v>
      </c>
      <c r="B22" s="250"/>
      <c r="C22" s="250"/>
      <c r="D22" s="250"/>
      <c r="E22" s="250"/>
      <c r="F22" s="250"/>
      <c r="G22" s="250"/>
      <c r="H22" s="250"/>
      <c r="I22" s="79">
        <v>126</v>
      </c>
      <c r="J22" s="100">
        <f>J23+J24</f>
        <v>796501</v>
      </c>
      <c r="K22" s="150">
        <f>K23+K24</f>
        <v>730242</v>
      </c>
      <c r="L22" s="100">
        <f>L23+L24</f>
        <v>336866</v>
      </c>
      <c r="M22" s="100">
        <f>M23+M24</f>
        <v>336866</v>
      </c>
      <c r="N22" s="94"/>
      <c r="O22" s="94"/>
    </row>
    <row r="23" spans="1:15" ht="12.75">
      <c r="A23" s="277" t="s">
        <v>103</v>
      </c>
      <c r="B23" s="277"/>
      <c r="C23" s="277"/>
      <c r="D23" s="277"/>
      <c r="E23" s="277"/>
      <c r="F23" s="277"/>
      <c r="G23" s="277"/>
      <c r="H23" s="277"/>
      <c r="I23" s="79">
        <v>127</v>
      </c>
      <c r="J23" s="80"/>
      <c r="K23" s="128"/>
      <c r="L23" s="80"/>
      <c r="M23" s="80">
        <f>L23-0</f>
        <v>0</v>
      </c>
      <c r="N23" s="94"/>
      <c r="O23" s="94"/>
    </row>
    <row r="24" spans="1:15" ht="12.75">
      <c r="A24" s="277" t="s">
        <v>104</v>
      </c>
      <c r="B24" s="277"/>
      <c r="C24" s="277"/>
      <c r="D24" s="277"/>
      <c r="E24" s="277"/>
      <c r="F24" s="277"/>
      <c r="G24" s="277"/>
      <c r="H24" s="277"/>
      <c r="I24" s="79">
        <v>128</v>
      </c>
      <c r="J24" s="101">
        <v>796501</v>
      </c>
      <c r="K24" s="152">
        <f>J24-66259</f>
        <v>730242</v>
      </c>
      <c r="L24" s="101">
        <v>336866</v>
      </c>
      <c r="M24" s="101">
        <f>L24-0</f>
        <v>336866</v>
      </c>
      <c r="N24" s="94"/>
      <c r="O24" s="94"/>
    </row>
    <row r="25" spans="1:15" ht="12.75">
      <c r="A25" s="250" t="s">
        <v>88</v>
      </c>
      <c r="B25" s="250"/>
      <c r="C25" s="250"/>
      <c r="D25" s="250"/>
      <c r="E25" s="250"/>
      <c r="F25" s="250"/>
      <c r="G25" s="250"/>
      <c r="H25" s="250"/>
      <c r="I25" s="79">
        <v>129</v>
      </c>
      <c r="J25" s="80"/>
      <c r="K25" s="128"/>
      <c r="L25" s="80"/>
      <c r="M25" s="80"/>
      <c r="N25" s="94"/>
      <c r="O25" s="94"/>
    </row>
    <row r="26" spans="1:15" ht="12.75">
      <c r="A26" s="250" t="s">
        <v>31</v>
      </c>
      <c r="B26" s="250"/>
      <c r="C26" s="250"/>
      <c r="D26" s="250"/>
      <c r="E26" s="250"/>
      <c r="F26" s="250"/>
      <c r="G26" s="250"/>
      <c r="H26" s="250"/>
      <c r="I26" s="79">
        <v>130</v>
      </c>
      <c r="J26" s="102">
        <v>2348202</v>
      </c>
      <c r="K26" s="157">
        <f>J26-1517073</f>
        <v>831129</v>
      </c>
      <c r="L26" s="102">
        <v>1958980</v>
      </c>
      <c r="M26" s="153">
        <f>L26-948759</f>
        <v>1010221</v>
      </c>
      <c r="N26" s="94"/>
      <c r="O26" s="94"/>
    </row>
    <row r="27" spans="1:15" ht="12.75">
      <c r="A27" s="250" t="s">
        <v>292</v>
      </c>
      <c r="B27" s="250"/>
      <c r="C27" s="250"/>
      <c r="D27" s="250"/>
      <c r="E27" s="250"/>
      <c r="F27" s="250"/>
      <c r="G27" s="250"/>
      <c r="H27" s="250"/>
      <c r="I27" s="79">
        <v>131</v>
      </c>
      <c r="J27" s="100">
        <f>J28+J29+J30+J31+J32</f>
        <v>3197891</v>
      </c>
      <c r="K27" s="150">
        <f>K28+K29+K30+K31+K32</f>
        <v>663825</v>
      </c>
      <c r="L27" s="100">
        <f>L28+L29+L30+L31+L32</f>
        <v>3087783</v>
      </c>
      <c r="M27" s="100">
        <f>M28+M29+M30+M31+M32</f>
        <v>649676</v>
      </c>
      <c r="N27" s="94"/>
      <c r="O27" s="94"/>
    </row>
    <row r="28" spans="1:15" ht="39" customHeight="1">
      <c r="A28" s="250" t="s">
        <v>300</v>
      </c>
      <c r="B28" s="250"/>
      <c r="C28" s="250"/>
      <c r="D28" s="250"/>
      <c r="E28" s="250"/>
      <c r="F28" s="250"/>
      <c r="G28" s="250"/>
      <c r="H28" s="250"/>
      <c r="I28" s="79">
        <v>132</v>
      </c>
      <c r="J28" s="104"/>
      <c r="K28" s="158"/>
      <c r="L28" s="104"/>
      <c r="M28" s="153"/>
      <c r="N28" s="94"/>
      <c r="O28" s="94"/>
    </row>
    <row r="29" spans="1:15" ht="36.75" customHeight="1">
      <c r="A29" s="250" t="s">
        <v>119</v>
      </c>
      <c r="B29" s="250"/>
      <c r="C29" s="250"/>
      <c r="D29" s="250"/>
      <c r="E29" s="250"/>
      <c r="F29" s="250"/>
      <c r="G29" s="250"/>
      <c r="H29" s="250"/>
      <c r="I29" s="79">
        <v>133</v>
      </c>
      <c r="J29" s="104">
        <v>3197891</v>
      </c>
      <c r="K29" s="158">
        <f>J29-2534066</f>
        <v>663825</v>
      </c>
      <c r="L29" s="104">
        <v>3087783</v>
      </c>
      <c r="M29" s="153">
        <f>L29-2438107</f>
        <v>649676</v>
      </c>
      <c r="N29" s="94"/>
      <c r="O29" s="94"/>
    </row>
    <row r="30" spans="1:15" ht="15" customHeight="1">
      <c r="A30" s="250" t="s">
        <v>105</v>
      </c>
      <c r="B30" s="250"/>
      <c r="C30" s="250"/>
      <c r="D30" s="250"/>
      <c r="E30" s="250"/>
      <c r="F30" s="250"/>
      <c r="G30" s="250"/>
      <c r="H30" s="250"/>
      <c r="I30" s="79">
        <v>134</v>
      </c>
      <c r="J30" s="101"/>
      <c r="K30" s="152"/>
      <c r="L30" s="101"/>
      <c r="M30" s="153">
        <v>0</v>
      </c>
      <c r="N30" s="94"/>
      <c r="O30" s="94"/>
    </row>
    <row r="31" spans="1:15" ht="12.75">
      <c r="A31" s="250" t="s">
        <v>172</v>
      </c>
      <c r="B31" s="250"/>
      <c r="C31" s="250"/>
      <c r="D31" s="250"/>
      <c r="E31" s="250"/>
      <c r="F31" s="250"/>
      <c r="G31" s="250"/>
      <c r="H31" s="250"/>
      <c r="I31" s="79">
        <v>135</v>
      </c>
      <c r="J31" s="101"/>
      <c r="K31" s="152"/>
      <c r="L31" s="101"/>
      <c r="M31" s="153">
        <v>0</v>
      </c>
      <c r="N31" s="94"/>
      <c r="O31" s="94"/>
    </row>
    <row r="32" spans="1:15" ht="12.75">
      <c r="A32" s="250" t="s">
        <v>106</v>
      </c>
      <c r="B32" s="250"/>
      <c r="C32" s="250"/>
      <c r="D32" s="250"/>
      <c r="E32" s="250"/>
      <c r="F32" s="250"/>
      <c r="G32" s="250"/>
      <c r="H32" s="250"/>
      <c r="I32" s="79">
        <v>136</v>
      </c>
      <c r="J32" s="101"/>
      <c r="K32" s="152"/>
      <c r="L32" s="101"/>
      <c r="M32" s="153">
        <v>0</v>
      </c>
      <c r="N32" s="94"/>
      <c r="O32" s="94"/>
    </row>
    <row r="33" spans="1:15" ht="12.75">
      <c r="A33" s="250" t="s">
        <v>293</v>
      </c>
      <c r="B33" s="250"/>
      <c r="C33" s="250"/>
      <c r="D33" s="250"/>
      <c r="E33" s="250"/>
      <c r="F33" s="250"/>
      <c r="G33" s="250"/>
      <c r="H33" s="250"/>
      <c r="I33" s="79">
        <v>137</v>
      </c>
      <c r="J33" s="100">
        <f>J34+J35+J36+J37</f>
        <v>10277700</v>
      </c>
      <c r="K33" s="150">
        <f>K34+K35+K36+K37</f>
        <v>3938015</v>
      </c>
      <c r="L33" s="100">
        <f>L34+L35+L36+L37</f>
        <v>10857602</v>
      </c>
      <c r="M33" s="100">
        <f>M34+M35+M36+M37</f>
        <v>4792566</v>
      </c>
      <c r="N33" s="94"/>
      <c r="O33" s="94"/>
    </row>
    <row r="34" spans="1:15" ht="37.5" customHeight="1">
      <c r="A34" s="250" t="s">
        <v>47</v>
      </c>
      <c r="B34" s="250"/>
      <c r="C34" s="250"/>
      <c r="D34" s="250"/>
      <c r="E34" s="250"/>
      <c r="F34" s="250"/>
      <c r="G34" s="250"/>
      <c r="H34" s="250"/>
      <c r="I34" s="79">
        <v>138</v>
      </c>
      <c r="J34" s="80"/>
      <c r="K34" s="128"/>
      <c r="L34" s="80"/>
      <c r="M34" s="153">
        <v>0</v>
      </c>
      <c r="N34" s="94"/>
      <c r="O34" s="94"/>
    </row>
    <row r="35" spans="1:15" ht="37.5" customHeight="1">
      <c r="A35" s="279" t="s">
        <v>46</v>
      </c>
      <c r="B35" s="280"/>
      <c r="C35" s="280"/>
      <c r="D35" s="280"/>
      <c r="E35" s="280"/>
      <c r="F35" s="280"/>
      <c r="G35" s="280"/>
      <c r="H35" s="281"/>
      <c r="I35" s="79">
        <v>139</v>
      </c>
      <c r="J35" s="80">
        <v>9418721</v>
      </c>
      <c r="K35" s="159">
        <f>J35-6127871</f>
        <v>3290850</v>
      </c>
      <c r="L35" s="80">
        <v>10254987</v>
      </c>
      <c r="M35" s="109">
        <f>L35-5927870</f>
        <v>4327117</v>
      </c>
      <c r="N35" s="94"/>
      <c r="O35" s="94"/>
    </row>
    <row r="36" spans="1:15" ht="12.75">
      <c r="A36" s="250" t="s">
        <v>173</v>
      </c>
      <c r="B36" s="250"/>
      <c r="C36" s="250"/>
      <c r="D36" s="250"/>
      <c r="E36" s="250"/>
      <c r="F36" s="250"/>
      <c r="G36" s="250"/>
      <c r="H36" s="250"/>
      <c r="I36" s="79">
        <v>140</v>
      </c>
      <c r="J36" s="105">
        <v>522247</v>
      </c>
      <c r="K36" s="159">
        <f>J36-0</f>
        <v>522247</v>
      </c>
      <c r="L36" s="105">
        <v>436545</v>
      </c>
      <c r="M36" s="153">
        <f>L36-0</f>
        <v>436545</v>
      </c>
      <c r="N36" s="94"/>
      <c r="O36" s="94"/>
    </row>
    <row r="37" spans="1:15" ht="12.75">
      <c r="A37" s="250" t="s">
        <v>48</v>
      </c>
      <c r="B37" s="250"/>
      <c r="C37" s="250"/>
      <c r="D37" s="250"/>
      <c r="E37" s="250"/>
      <c r="F37" s="250"/>
      <c r="G37" s="250"/>
      <c r="H37" s="250"/>
      <c r="I37" s="79">
        <v>141</v>
      </c>
      <c r="J37" s="105">
        <v>336732</v>
      </c>
      <c r="K37" s="159">
        <f>J37-211814</f>
        <v>124918</v>
      </c>
      <c r="L37" s="105">
        <v>166070</v>
      </c>
      <c r="M37" s="153">
        <f>L37-137166</f>
        <v>28904</v>
      </c>
      <c r="N37" s="94"/>
      <c r="O37" s="94"/>
    </row>
    <row r="38" spans="1:15" ht="12.75">
      <c r="A38" s="250" t="s">
        <v>152</v>
      </c>
      <c r="B38" s="250"/>
      <c r="C38" s="250"/>
      <c r="D38" s="250"/>
      <c r="E38" s="250"/>
      <c r="F38" s="250"/>
      <c r="G38" s="250"/>
      <c r="H38" s="250"/>
      <c r="I38" s="79">
        <v>142</v>
      </c>
      <c r="J38" s="80"/>
      <c r="K38" s="128"/>
      <c r="L38" s="80"/>
      <c r="M38" s="153">
        <v>0</v>
      </c>
      <c r="N38" s="94"/>
      <c r="O38" s="94"/>
    </row>
    <row r="39" spans="1:15" ht="12.75">
      <c r="A39" s="250" t="s">
        <v>153</v>
      </c>
      <c r="B39" s="250"/>
      <c r="C39" s="250"/>
      <c r="D39" s="250"/>
      <c r="E39" s="250"/>
      <c r="F39" s="250"/>
      <c r="G39" s="250"/>
      <c r="H39" s="250"/>
      <c r="I39" s="79">
        <v>143</v>
      </c>
      <c r="J39" s="80"/>
      <c r="K39" s="128"/>
      <c r="L39" s="80"/>
      <c r="M39" s="153">
        <v>0</v>
      </c>
      <c r="N39" s="94"/>
      <c r="O39" s="94"/>
    </row>
    <row r="40" spans="1:15" ht="12.75">
      <c r="A40" s="250" t="s">
        <v>174</v>
      </c>
      <c r="B40" s="250"/>
      <c r="C40" s="250"/>
      <c r="D40" s="250"/>
      <c r="E40" s="250"/>
      <c r="F40" s="250"/>
      <c r="G40" s="250"/>
      <c r="H40" s="250"/>
      <c r="I40" s="79">
        <v>144</v>
      </c>
      <c r="J40" s="80"/>
      <c r="K40" s="128"/>
      <c r="L40" s="80"/>
      <c r="M40" s="153">
        <v>0</v>
      </c>
      <c r="N40" s="94"/>
      <c r="O40" s="94"/>
    </row>
    <row r="41" spans="1:15" ht="12.75">
      <c r="A41" s="250" t="s">
        <v>175</v>
      </c>
      <c r="B41" s="250"/>
      <c r="C41" s="250"/>
      <c r="D41" s="250"/>
      <c r="E41" s="250"/>
      <c r="F41" s="250"/>
      <c r="G41" s="250"/>
      <c r="H41" s="250"/>
      <c r="I41" s="79">
        <v>145</v>
      </c>
      <c r="J41" s="80"/>
      <c r="K41" s="128"/>
      <c r="L41" s="80"/>
      <c r="M41" s="153">
        <v>0</v>
      </c>
      <c r="N41" s="94"/>
      <c r="O41" s="94"/>
    </row>
    <row r="42" spans="1:15" ht="12.75">
      <c r="A42" s="250" t="s">
        <v>294</v>
      </c>
      <c r="B42" s="250"/>
      <c r="C42" s="250"/>
      <c r="D42" s="250"/>
      <c r="E42" s="250"/>
      <c r="F42" s="250"/>
      <c r="G42" s="250"/>
      <c r="H42" s="250"/>
      <c r="I42" s="79">
        <v>146</v>
      </c>
      <c r="J42" s="150">
        <f>J7+J27+J40+J41</f>
        <v>195223441</v>
      </c>
      <c r="K42" s="150">
        <f>K7+K27+K38+K40</f>
        <v>65995745</v>
      </c>
      <c r="L42" s="100">
        <f>L7+L27+L38+L40</f>
        <v>155726214</v>
      </c>
      <c r="M42" s="100">
        <f>M7+M27+M38+M40</f>
        <v>42522825</v>
      </c>
      <c r="N42" s="94"/>
      <c r="O42" s="94"/>
    </row>
    <row r="43" spans="1:15" ht="12.75">
      <c r="A43" s="250" t="s">
        <v>295</v>
      </c>
      <c r="B43" s="250"/>
      <c r="C43" s="250"/>
      <c r="D43" s="250"/>
      <c r="E43" s="250"/>
      <c r="F43" s="250"/>
      <c r="G43" s="250"/>
      <c r="H43" s="250"/>
      <c r="I43" s="79">
        <v>147</v>
      </c>
      <c r="J43" s="100">
        <f>J10+J33+J40+J41</f>
        <v>210763572</v>
      </c>
      <c r="K43" s="150">
        <f>K10+K33+K39+K41</f>
        <v>66737555</v>
      </c>
      <c r="L43" s="100">
        <f>L10+L33+L39+L41</f>
        <v>184659426</v>
      </c>
      <c r="M43" s="100">
        <f>M10+M33+M39+M41</f>
        <v>52837309</v>
      </c>
      <c r="N43" s="94"/>
      <c r="O43" s="94"/>
    </row>
    <row r="44" spans="1:17" ht="12.75">
      <c r="A44" s="250" t="s">
        <v>296</v>
      </c>
      <c r="B44" s="250"/>
      <c r="C44" s="250"/>
      <c r="D44" s="250"/>
      <c r="E44" s="250"/>
      <c r="F44" s="250"/>
      <c r="G44" s="250"/>
      <c r="H44" s="250"/>
      <c r="I44" s="79">
        <v>148</v>
      </c>
      <c r="J44" s="100">
        <f>J42-J43</f>
        <v>-15540131</v>
      </c>
      <c r="K44" s="150">
        <f>K42-K43</f>
        <v>-741810</v>
      </c>
      <c r="L44" s="100">
        <f>L42-L43</f>
        <v>-28933212</v>
      </c>
      <c r="M44" s="150">
        <f>M42-M43</f>
        <v>-10314484</v>
      </c>
      <c r="N44" s="94"/>
      <c r="O44" s="94"/>
      <c r="Q44" s="94"/>
    </row>
    <row r="45" spans="1:15" ht="12.75">
      <c r="A45" s="278" t="s">
        <v>168</v>
      </c>
      <c r="B45" s="278"/>
      <c r="C45" s="278"/>
      <c r="D45" s="278"/>
      <c r="E45" s="278"/>
      <c r="F45" s="278"/>
      <c r="G45" s="278"/>
      <c r="H45" s="278"/>
      <c r="I45" s="79">
        <v>149</v>
      </c>
      <c r="J45" s="168">
        <f>IF(J42&gt;J43,J42-J43,0)</f>
        <v>0</v>
      </c>
      <c r="K45" s="168">
        <f>IF(K42&gt;K43,K42-K43,0)</f>
        <v>0</v>
      </c>
      <c r="L45" s="168">
        <f>IF(L42&gt;L43,L42-L43,0)</f>
        <v>0</v>
      </c>
      <c r="M45" s="168">
        <f>IF(M42&gt;M43,M42-M43,0)</f>
        <v>0</v>
      </c>
      <c r="N45" s="94"/>
      <c r="O45" s="94"/>
    </row>
    <row r="46" spans="1:15" ht="12.75">
      <c r="A46" s="278" t="s">
        <v>169</v>
      </c>
      <c r="B46" s="278"/>
      <c r="C46" s="278"/>
      <c r="D46" s="278"/>
      <c r="E46" s="278"/>
      <c r="F46" s="278"/>
      <c r="G46" s="278"/>
      <c r="H46" s="278"/>
      <c r="I46" s="79">
        <v>150</v>
      </c>
      <c r="J46" s="168">
        <f>IF(J43&gt;J42,J43-J42,0)</f>
        <v>15540131</v>
      </c>
      <c r="K46" s="168">
        <f>IF(K43&gt;K42,K43-K42,0)</f>
        <v>741810</v>
      </c>
      <c r="L46" s="168">
        <f>IF(L43&gt;L42,L43-L42,0)</f>
        <v>28933212</v>
      </c>
      <c r="M46" s="168">
        <f>IF(M43&gt;M42,M43-M42,0)</f>
        <v>10314484</v>
      </c>
      <c r="N46" s="94"/>
      <c r="O46" s="94"/>
    </row>
    <row r="47" spans="1:15" ht="12.75">
      <c r="A47" s="250" t="s">
        <v>167</v>
      </c>
      <c r="B47" s="250"/>
      <c r="C47" s="250"/>
      <c r="D47" s="250"/>
      <c r="E47" s="250"/>
      <c r="F47" s="250"/>
      <c r="G47" s="250"/>
      <c r="H47" s="250"/>
      <c r="I47" s="79">
        <v>151</v>
      </c>
      <c r="J47" s="107">
        <v>92094</v>
      </c>
      <c r="K47" s="160">
        <f>J47-0</f>
        <v>92094</v>
      </c>
      <c r="L47" s="108">
        <v>42234</v>
      </c>
      <c r="M47" s="161">
        <v>42234</v>
      </c>
      <c r="N47" s="94"/>
      <c r="O47" s="94"/>
    </row>
    <row r="48" spans="1:16" ht="12.75">
      <c r="A48" s="250" t="s">
        <v>297</v>
      </c>
      <c r="B48" s="250"/>
      <c r="C48" s="250"/>
      <c r="D48" s="250"/>
      <c r="E48" s="250"/>
      <c r="F48" s="250"/>
      <c r="G48" s="250"/>
      <c r="H48" s="250"/>
      <c r="I48" s="79">
        <v>152</v>
      </c>
      <c r="J48" s="100">
        <f>J44-J47</f>
        <v>-15632225</v>
      </c>
      <c r="K48" s="150">
        <f>K44-K47</f>
        <v>-833904</v>
      </c>
      <c r="L48" s="100">
        <f>L44-L47</f>
        <v>-28975446</v>
      </c>
      <c r="M48" s="100">
        <f>M44-M47</f>
        <v>-10356718</v>
      </c>
      <c r="N48" s="94"/>
      <c r="O48" s="94"/>
      <c r="P48" s="94"/>
    </row>
    <row r="49" spans="1:15" ht="12.75">
      <c r="A49" s="278" t="s">
        <v>150</v>
      </c>
      <c r="B49" s="278"/>
      <c r="C49" s="278"/>
      <c r="D49" s="278"/>
      <c r="E49" s="278"/>
      <c r="F49" s="278"/>
      <c r="G49" s="278"/>
      <c r="H49" s="278"/>
      <c r="I49" s="79">
        <v>153</v>
      </c>
      <c r="J49" s="106">
        <f>IF(J48&gt;0,J48,0)</f>
        <v>0</v>
      </c>
      <c r="K49" s="149">
        <v>0</v>
      </c>
      <c r="L49" s="106">
        <f>IF(L48&gt;0,L48,0)</f>
        <v>0</v>
      </c>
      <c r="M49" s="106">
        <v>0</v>
      </c>
      <c r="N49" s="94"/>
      <c r="O49" s="94"/>
    </row>
    <row r="50" spans="1:17" ht="12.75">
      <c r="A50" s="278" t="s">
        <v>170</v>
      </c>
      <c r="B50" s="278"/>
      <c r="C50" s="278"/>
      <c r="D50" s="278"/>
      <c r="E50" s="278"/>
      <c r="F50" s="278"/>
      <c r="G50" s="278"/>
      <c r="H50" s="278"/>
      <c r="I50" s="79">
        <v>154</v>
      </c>
      <c r="J50" s="106">
        <f>IF(J48&lt;0,-J48,0)</f>
        <v>15632225</v>
      </c>
      <c r="K50" s="149">
        <f>IF(K48&lt;0,-K48,0)</f>
        <v>833904</v>
      </c>
      <c r="L50" s="106">
        <f>IF(L48&lt;0,-L48,0)</f>
        <v>28975446</v>
      </c>
      <c r="M50" s="106">
        <f>IF(M48&lt;0,-M48,0)</f>
        <v>10356718</v>
      </c>
      <c r="N50" s="94"/>
      <c r="O50" s="94"/>
      <c r="Q50" s="94"/>
    </row>
    <row r="51" spans="1:15" ht="12.75" customHeight="1">
      <c r="A51" s="250" t="s">
        <v>249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94"/>
      <c r="O51" s="94"/>
    </row>
    <row r="52" spans="1:15" ht="12.75" customHeight="1">
      <c r="A52" s="250" t="s">
        <v>146</v>
      </c>
      <c r="B52" s="250"/>
      <c r="C52" s="250"/>
      <c r="D52" s="250"/>
      <c r="E52" s="250"/>
      <c r="F52" s="250"/>
      <c r="G52" s="250"/>
      <c r="H52" s="250"/>
      <c r="I52" s="1"/>
      <c r="J52" s="109"/>
      <c r="K52" s="109"/>
      <c r="L52" s="109"/>
      <c r="M52" s="153"/>
      <c r="N52" s="94"/>
      <c r="O52" s="94"/>
    </row>
    <row r="53" spans="1:15" ht="12.75">
      <c r="A53" s="282" t="s">
        <v>182</v>
      </c>
      <c r="B53" s="282"/>
      <c r="C53" s="282"/>
      <c r="D53" s="282"/>
      <c r="E53" s="282"/>
      <c r="F53" s="282"/>
      <c r="G53" s="282"/>
      <c r="H53" s="282"/>
      <c r="I53" s="79">
        <v>155</v>
      </c>
      <c r="J53" s="106"/>
      <c r="K53" s="106"/>
      <c r="L53" s="106"/>
      <c r="M53" s="106"/>
      <c r="N53" s="94"/>
      <c r="O53" s="94"/>
    </row>
    <row r="54" spans="1:15" ht="12.75">
      <c r="A54" s="282" t="s">
        <v>183</v>
      </c>
      <c r="B54" s="282"/>
      <c r="C54" s="282"/>
      <c r="D54" s="282"/>
      <c r="E54" s="282"/>
      <c r="F54" s="282"/>
      <c r="G54" s="282"/>
      <c r="H54" s="282"/>
      <c r="I54" s="79">
        <v>156</v>
      </c>
      <c r="J54" s="80"/>
      <c r="K54" s="80"/>
      <c r="L54" s="80"/>
      <c r="M54" s="80"/>
      <c r="N54" s="94"/>
      <c r="O54" s="94"/>
    </row>
    <row r="55" spans="1:15" ht="12.75" customHeight="1">
      <c r="A55" s="250" t="s">
        <v>148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94"/>
      <c r="O55" s="94"/>
    </row>
    <row r="56" spans="1:15" ht="12.75">
      <c r="A56" s="250" t="s">
        <v>158</v>
      </c>
      <c r="B56" s="250"/>
      <c r="C56" s="250"/>
      <c r="D56" s="250"/>
      <c r="E56" s="250"/>
      <c r="F56" s="250"/>
      <c r="G56" s="250"/>
      <c r="H56" s="250"/>
      <c r="I56" s="79">
        <v>157</v>
      </c>
      <c r="J56" s="80">
        <f>J48</f>
        <v>-15632225</v>
      </c>
      <c r="K56" s="80">
        <f>K48</f>
        <v>-833904</v>
      </c>
      <c r="L56" s="80">
        <f>L48</f>
        <v>-28975446</v>
      </c>
      <c r="M56" s="80">
        <f>M48</f>
        <v>-10356718</v>
      </c>
      <c r="N56" s="94"/>
      <c r="O56" s="94"/>
    </row>
    <row r="57" spans="1:15" ht="12.75">
      <c r="A57" s="250" t="s">
        <v>298</v>
      </c>
      <c r="B57" s="250"/>
      <c r="C57" s="250"/>
      <c r="D57" s="250"/>
      <c r="E57" s="250"/>
      <c r="F57" s="250"/>
      <c r="G57" s="250"/>
      <c r="H57" s="250"/>
      <c r="I57" s="79">
        <v>158</v>
      </c>
      <c r="J57" s="106">
        <f>SUM(J58:J64)</f>
        <v>3057880</v>
      </c>
      <c r="K57" s="106">
        <f>SUM(K58:K64)</f>
        <v>741988</v>
      </c>
      <c r="L57" s="106">
        <f>SUM(L58:L64)</f>
        <v>2607751</v>
      </c>
      <c r="M57" s="106">
        <f>SUM(M58:M64)</f>
        <v>501938</v>
      </c>
      <c r="N57" s="94"/>
      <c r="O57" s="94"/>
    </row>
    <row r="58" spans="1:15" ht="12.75">
      <c r="A58" s="250" t="s">
        <v>176</v>
      </c>
      <c r="B58" s="250"/>
      <c r="C58" s="250"/>
      <c r="D58" s="250"/>
      <c r="E58" s="250"/>
      <c r="F58" s="250"/>
      <c r="G58" s="250"/>
      <c r="H58" s="250"/>
      <c r="I58" s="79">
        <v>159</v>
      </c>
      <c r="J58" s="80"/>
      <c r="K58" s="80"/>
      <c r="L58" s="80"/>
      <c r="M58" s="80"/>
      <c r="N58" s="94"/>
      <c r="O58" s="94"/>
    </row>
    <row r="59" spans="1:15" ht="26.25" customHeight="1">
      <c r="A59" s="250" t="s">
        <v>177</v>
      </c>
      <c r="B59" s="250"/>
      <c r="C59" s="250"/>
      <c r="D59" s="250"/>
      <c r="E59" s="250"/>
      <c r="F59" s="250"/>
      <c r="G59" s="250"/>
      <c r="H59" s="250"/>
      <c r="I59" s="79">
        <v>160</v>
      </c>
      <c r="J59" s="80">
        <v>2820928</v>
      </c>
      <c r="K59" s="80">
        <f>J59-2118990</f>
        <v>701938</v>
      </c>
      <c r="L59" s="146">
        <v>2607751</v>
      </c>
      <c r="M59" s="162">
        <f>L59-2105813</f>
        <v>501938</v>
      </c>
      <c r="N59" s="94"/>
      <c r="O59" s="94"/>
    </row>
    <row r="60" spans="1:15" ht="24" customHeight="1">
      <c r="A60" s="250" t="s">
        <v>29</v>
      </c>
      <c r="B60" s="250"/>
      <c r="C60" s="250"/>
      <c r="D60" s="250"/>
      <c r="E60" s="250"/>
      <c r="F60" s="250"/>
      <c r="G60" s="250"/>
      <c r="H60" s="250"/>
      <c r="I60" s="79">
        <v>161</v>
      </c>
      <c r="J60" s="80"/>
      <c r="K60" s="80"/>
      <c r="L60" s="147"/>
      <c r="M60" s="146"/>
      <c r="N60" s="94"/>
      <c r="O60" s="94"/>
    </row>
    <row r="61" spans="1:15" ht="13.5">
      <c r="A61" s="250" t="s">
        <v>178</v>
      </c>
      <c r="B61" s="250"/>
      <c r="C61" s="250"/>
      <c r="D61" s="250"/>
      <c r="E61" s="250"/>
      <c r="F61" s="250"/>
      <c r="G61" s="250"/>
      <c r="H61" s="250"/>
      <c r="I61" s="79">
        <v>162</v>
      </c>
      <c r="J61" s="80">
        <v>236952</v>
      </c>
      <c r="K61" s="80">
        <f>J61-196902</f>
        <v>40050</v>
      </c>
      <c r="L61" s="148">
        <v>0</v>
      </c>
      <c r="M61" s="148">
        <f>L61-0</f>
        <v>0</v>
      </c>
      <c r="N61" s="94"/>
      <c r="O61" s="94"/>
    </row>
    <row r="62" spans="1:15" ht="25.5" customHeight="1">
      <c r="A62" s="250" t="s">
        <v>179</v>
      </c>
      <c r="B62" s="250"/>
      <c r="C62" s="250"/>
      <c r="D62" s="250"/>
      <c r="E62" s="250"/>
      <c r="F62" s="250"/>
      <c r="G62" s="250"/>
      <c r="H62" s="250"/>
      <c r="I62" s="79">
        <v>163</v>
      </c>
      <c r="J62" s="80"/>
      <c r="K62" s="80"/>
      <c r="L62" s="128"/>
      <c r="M62" s="128"/>
      <c r="N62" s="94"/>
      <c r="O62" s="94"/>
    </row>
    <row r="63" spans="1:15" ht="12.75">
      <c r="A63" s="250" t="s">
        <v>180</v>
      </c>
      <c r="B63" s="250"/>
      <c r="C63" s="250"/>
      <c r="D63" s="250"/>
      <c r="E63" s="250"/>
      <c r="F63" s="250"/>
      <c r="G63" s="250"/>
      <c r="H63" s="250"/>
      <c r="I63" s="79">
        <v>164</v>
      </c>
      <c r="J63" s="80"/>
      <c r="K63" s="80"/>
      <c r="L63" s="128"/>
      <c r="M63" s="128"/>
      <c r="N63" s="94"/>
      <c r="O63" s="94"/>
    </row>
    <row r="64" spans="1:15" ht="12.75">
      <c r="A64" s="250" t="s">
        <v>181</v>
      </c>
      <c r="B64" s="250"/>
      <c r="C64" s="250"/>
      <c r="D64" s="250"/>
      <c r="E64" s="250"/>
      <c r="F64" s="250"/>
      <c r="G64" s="250"/>
      <c r="H64" s="250"/>
      <c r="I64" s="79">
        <v>165</v>
      </c>
      <c r="J64" s="80"/>
      <c r="K64" s="80"/>
      <c r="L64" s="128"/>
      <c r="M64" s="128"/>
      <c r="N64" s="94"/>
      <c r="O64" s="94"/>
    </row>
    <row r="65" spans="1:15" ht="12.75">
      <c r="A65" s="250" t="s">
        <v>171</v>
      </c>
      <c r="B65" s="250"/>
      <c r="C65" s="250"/>
      <c r="D65" s="250"/>
      <c r="E65" s="250"/>
      <c r="F65" s="250"/>
      <c r="G65" s="250"/>
      <c r="H65" s="250"/>
      <c r="I65" s="79">
        <v>166</v>
      </c>
      <c r="J65" s="80"/>
      <c r="K65" s="80"/>
      <c r="L65" s="128"/>
      <c r="M65" s="128"/>
      <c r="N65" s="94"/>
      <c r="O65" s="94"/>
    </row>
    <row r="66" spans="1:15" ht="12.75">
      <c r="A66" s="250" t="s">
        <v>299</v>
      </c>
      <c r="B66" s="250"/>
      <c r="C66" s="250"/>
      <c r="D66" s="250"/>
      <c r="E66" s="250"/>
      <c r="F66" s="250"/>
      <c r="G66" s="250"/>
      <c r="H66" s="250"/>
      <c r="I66" s="79">
        <v>167</v>
      </c>
      <c r="J66" s="106">
        <f>J57-J65</f>
        <v>3057880</v>
      </c>
      <c r="K66" s="106">
        <f>K57-K65</f>
        <v>741988</v>
      </c>
      <c r="L66" s="149">
        <f>L57-L65</f>
        <v>2607751</v>
      </c>
      <c r="M66" s="149">
        <f>M57-M65</f>
        <v>501938</v>
      </c>
      <c r="N66" s="94"/>
      <c r="O66" s="94"/>
    </row>
    <row r="67" spans="1:15" ht="12.75">
      <c r="A67" s="250" t="s">
        <v>151</v>
      </c>
      <c r="B67" s="250"/>
      <c r="C67" s="250"/>
      <c r="D67" s="250"/>
      <c r="E67" s="250"/>
      <c r="F67" s="250"/>
      <c r="G67" s="250"/>
      <c r="H67" s="250"/>
      <c r="I67" s="79">
        <v>168</v>
      </c>
      <c r="J67" s="106">
        <f>J56+J66</f>
        <v>-12574345</v>
      </c>
      <c r="K67" s="106">
        <f>K56+K66</f>
        <v>-91916</v>
      </c>
      <c r="L67" s="106">
        <f>L56+L66</f>
        <v>-26367695</v>
      </c>
      <c r="M67" s="106">
        <f>M56+M66</f>
        <v>-9854780</v>
      </c>
      <c r="N67" s="94"/>
      <c r="O67" s="94"/>
    </row>
    <row r="68" spans="1:15" ht="12.75" customHeight="1">
      <c r="A68" s="250" t="s">
        <v>250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94"/>
      <c r="O68" s="94"/>
    </row>
    <row r="69" spans="1:15" ht="12.75" customHeight="1">
      <c r="A69" s="250" t="s">
        <v>147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94"/>
      <c r="O69" s="94"/>
    </row>
    <row r="70" spans="1:15" ht="12.75">
      <c r="A70" s="282" t="s">
        <v>182</v>
      </c>
      <c r="B70" s="282"/>
      <c r="C70" s="282"/>
      <c r="D70" s="282"/>
      <c r="E70" s="282"/>
      <c r="F70" s="282"/>
      <c r="G70" s="282"/>
      <c r="H70" s="282"/>
      <c r="I70" s="79">
        <v>169</v>
      </c>
      <c r="J70" s="80">
        <f>J67</f>
        <v>-12574345</v>
      </c>
      <c r="K70" s="80">
        <f>K67</f>
        <v>-91916</v>
      </c>
      <c r="L70" s="80">
        <f>L67</f>
        <v>-26367695</v>
      </c>
      <c r="M70" s="80">
        <f>M67</f>
        <v>-9854780</v>
      </c>
      <c r="N70" s="94"/>
      <c r="O70" s="94"/>
    </row>
    <row r="71" spans="1:15" ht="12.75">
      <c r="A71" s="282" t="s">
        <v>183</v>
      </c>
      <c r="B71" s="282"/>
      <c r="C71" s="282"/>
      <c r="D71" s="282"/>
      <c r="E71" s="282"/>
      <c r="F71" s="282"/>
      <c r="G71" s="282"/>
      <c r="H71" s="282"/>
      <c r="I71" s="79">
        <v>170</v>
      </c>
      <c r="J71" s="80"/>
      <c r="K71" s="80"/>
      <c r="L71" s="80"/>
      <c r="M71" s="80"/>
      <c r="N71" s="94"/>
      <c r="O71" s="94"/>
    </row>
  </sheetData>
  <sheetProtection/>
  <mergeCells count="73">
    <mergeCell ref="A71:H71"/>
    <mergeCell ref="A65:H65"/>
    <mergeCell ref="A66:H66"/>
    <mergeCell ref="A67:H67"/>
    <mergeCell ref="A62:H62"/>
    <mergeCell ref="A52:H52"/>
    <mergeCell ref="A70:H70"/>
    <mergeCell ref="A58:H58"/>
    <mergeCell ref="A59:H59"/>
    <mergeCell ref="A60:H60"/>
    <mergeCell ref="A61:H61"/>
    <mergeCell ref="A56:H56"/>
    <mergeCell ref="A63:H63"/>
    <mergeCell ref="A64:H64"/>
    <mergeCell ref="A57:H57"/>
    <mergeCell ref="A53:H53"/>
    <mergeCell ref="A54:H54"/>
    <mergeCell ref="A55:M55"/>
    <mergeCell ref="A43:H43"/>
    <mergeCell ref="A44:H44"/>
    <mergeCell ref="A45:H45"/>
    <mergeCell ref="A46:H46"/>
    <mergeCell ref="A47:H47"/>
    <mergeCell ref="A48:H48"/>
    <mergeCell ref="A49:H49"/>
    <mergeCell ref="A29:H29"/>
    <mergeCell ref="A30:H30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22:H22"/>
    <mergeCell ref="A23:H23"/>
    <mergeCell ref="A24:H24"/>
    <mergeCell ref="A27:H27"/>
    <mergeCell ref="A28:H28"/>
    <mergeCell ref="A25:H25"/>
    <mergeCell ref="A26:H26"/>
    <mergeCell ref="A13:H13"/>
    <mergeCell ref="A14:H14"/>
    <mergeCell ref="A15:H15"/>
    <mergeCell ref="A16:H16"/>
    <mergeCell ref="A21:H21"/>
    <mergeCell ref="A20:H20"/>
    <mergeCell ref="A5:H5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68:M68"/>
    <mergeCell ref="A69:M69"/>
    <mergeCell ref="A1:M1"/>
    <mergeCell ref="A2:M2"/>
    <mergeCell ref="A3:M3"/>
    <mergeCell ref="J4:K4"/>
    <mergeCell ref="L4:M4"/>
    <mergeCell ref="A51:M51"/>
    <mergeCell ref="A6:H6"/>
    <mergeCell ref="A19:H19"/>
  </mergeCells>
  <dataValidations count="4">
    <dataValidation type="whole" operator="notEqual" allowBlank="1" showInputMessage="1" showErrorMessage="1" errorTitle="Pogrešan unos" error="Mogu se unijeti samo cjelobrojne vrijednosti." sqref="M66:M67 J54:L54 K70:M70 K56:M57 J70:J71 K71:L71 J56:J67 K58 K61:K67 L58:L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22 J28:L32 J16:J27 L47 K33:K37 M12 M27 J53:M53 J48:M50 M10 K26:K27 M33 M16 K20:K22 J12:K15 L12:L27 J33:J41 K16 J7:L10 M7 J42:M44">
      <formula1>0</formula1>
    </dataValidation>
    <dataValidation allowBlank="1" sqref="J45:M4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31">
      <selection activeCell="K50" sqref="K50"/>
    </sheetView>
  </sheetViews>
  <sheetFormatPr defaultColWidth="11.140625" defaultRowHeight="12.75"/>
  <cols>
    <col min="1" max="6" width="11.140625" style="75" customWidth="1"/>
    <col min="7" max="7" width="5.28125" style="75" customWidth="1"/>
    <col min="8" max="8" width="3.421875" style="75" customWidth="1"/>
    <col min="9" max="16384" width="11.140625" style="75" customWidth="1"/>
  </cols>
  <sheetData>
    <row r="1" spans="1:11" s="137" customFormat="1" ht="12.75" customHeight="1">
      <c r="A1" s="286" t="s">
        <v>126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s="137" customFormat="1" ht="12.75" customHeight="1">
      <c r="A2" s="287" t="s">
        <v>309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 customHeight="1">
      <c r="A3" s="288" t="s">
        <v>305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5.5">
      <c r="A4" s="283" t="s">
        <v>40</v>
      </c>
      <c r="B4" s="283"/>
      <c r="C4" s="283"/>
      <c r="D4" s="283"/>
      <c r="E4" s="283"/>
      <c r="F4" s="283"/>
      <c r="G4" s="283"/>
      <c r="H4" s="283"/>
      <c r="I4" s="110" t="s">
        <v>277</v>
      </c>
      <c r="J4" s="110" t="s">
        <v>254</v>
      </c>
      <c r="K4" s="110" t="s">
        <v>255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111">
        <v>2</v>
      </c>
      <c r="J5" s="112" t="s">
        <v>224</v>
      </c>
      <c r="K5" s="112" t="s">
        <v>225</v>
      </c>
    </row>
    <row r="6" spans="1:11" ht="12.75">
      <c r="A6" s="263" t="s">
        <v>120</v>
      </c>
      <c r="B6" s="264"/>
      <c r="C6" s="264"/>
      <c r="D6" s="264"/>
      <c r="E6" s="264"/>
      <c r="F6" s="264"/>
      <c r="G6" s="264"/>
      <c r="H6" s="264"/>
      <c r="I6" s="284"/>
      <c r="J6" s="284"/>
      <c r="K6" s="285"/>
    </row>
    <row r="7" spans="1:11" ht="12.75">
      <c r="A7" s="271" t="s">
        <v>24</v>
      </c>
      <c r="B7" s="272"/>
      <c r="C7" s="272"/>
      <c r="D7" s="272"/>
      <c r="E7" s="272"/>
      <c r="F7" s="272"/>
      <c r="G7" s="272"/>
      <c r="H7" s="272"/>
      <c r="I7" s="89">
        <v>1</v>
      </c>
      <c r="J7" s="113">
        <v>-15540131</v>
      </c>
      <c r="K7" s="113">
        <v>-28933212</v>
      </c>
    </row>
    <row r="8" spans="1:11" ht="12.75">
      <c r="A8" s="271" t="s">
        <v>25</v>
      </c>
      <c r="B8" s="272"/>
      <c r="C8" s="272"/>
      <c r="D8" s="272"/>
      <c r="E8" s="272"/>
      <c r="F8" s="272"/>
      <c r="G8" s="272"/>
      <c r="H8" s="272"/>
      <c r="I8" s="89">
        <v>2</v>
      </c>
      <c r="J8" s="113">
        <v>8115034</v>
      </c>
      <c r="K8" s="113">
        <v>8041744</v>
      </c>
    </row>
    <row r="9" spans="1:11" ht="12.75">
      <c r="A9" s="271" t="s">
        <v>26</v>
      </c>
      <c r="B9" s="272"/>
      <c r="C9" s="272"/>
      <c r="D9" s="272"/>
      <c r="E9" s="272"/>
      <c r="F9" s="272"/>
      <c r="G9" s="272"/>
      <c r="H9" s="272"/>
      <c r="I9" s="89">
        <v>3</v>
      </c>
      <c r="J9" s="113">
        <v>1353996</v>
      </c>
      <c r="K9" s="113">
        <v>5975071</v>
      </c>
    </row>
    <row r="10" spans="1:11" ht="12.75">
      <c r="A10" s="271" t="s">
        <v>27</v>
      </c>
      <c r="B10" s="272"/>
      <c r="C10" s="272"/>
      <c r="D10" s="272"/>
      <c r="E10" s="272"/>
      <c r="F10" s="272"/>
      <c r="G10" s="272"/>
      <c r="H10" s="272"/>
      <c r="I10" s="89">
        <v>4</v>
      </c>
      <c r="J10" s="113"/>
      <c r="K10" s="113">
        <v>1511862</v>
      </c>
    </row>
    <row r="11" spans="1:11" ht="12.75">
      <c r="A11" s="271" t="s">
        <v>28</v>
      </c>
      <c r="B11" s="272"/>
      <c r="C11" s="272"/>
      <c r="D11" s="272"/>
      <c r="E11" s="272"/>
      <c r="F11" s="272"/>
      <c r="G11" s="272"/>
      <c r="H11" s="272"/>
      <c r="I11" s="89">
        <v>5</v>
      </c>
      <c r="J11" s="113"/>
      <c r="K11" s="113">
        <v>3327196</v>
      </c>
    </row>
    <row r="12" spans="1:11" ht="12.75">
      <c r="A12" s="271" t="s">
        <v>32</v>
      </c>
      <c r="B12" s="272"/>
      <c r="C12" s="272"/>
      <c r="D12" s="272"/>
      <c r="E12" s="272"/>
      <c r="F12" s="272"/>
      <c r="G12" s="272"/>
      <c r="H12" s="272"/>
      <c r="I12" s="89">
        <v>6</v>
      </c>
      <c r="J12" s="113"/>
      <c r="K12" s="113">
        <v>1118193</v>
      </c>
    </row>
    <row r="13" spans="1:11" ht="12.75">
      <c r="A13" s="291" t="s">
        <v>121</v>
      </c>
      <c r="B13" s="292"/>
      <c r="C13" s="292"/>
      <c r="D13" s="292"/>
      <c r="E13" s="292"/>
      <c r="F13" s="292"/>
      <c r="G13" s="292"/>
      <c r="H13" s="292"/>
      <c r="I13" s="89">
        <v>7</v>
      </c>
      <c r="J13" s="114">
        <f>J7+J8+J9+J10+J11+J12</f>
        <v>-6071101</v>
      </c>
      <c r="K13" s="114">
        <f>K7+K8+K9+K10+K11+K12</f>
        <v>-8959146</v>
      </c>
    </row>
    <row r="14" spans="1:11" ht="12.75">
      <c r="A14" s="271" t="s">
        <v>33</v>
      </c>
      <c r="B14" s="272"/>
      <c r="C14" s="272"/>
      <c r="D14" s="272"/>
      <c r="E14" s="272"/>
      <c r="F14" s="272"/>
      <c r="G14" s="272"/>
      <c r="H14" s="272"/>
      <c r="I14" s="89">
        <v>8</v>
      </c>
      <c r="J14" s="115"/>
      <c r="K14" s="115">
        <v>683711</v>
      </c>
    </row>
    <row r="15" spans="1:11" ht="12.75">
      <c r="A15" s="271" t="s">
        <v>34</v>
      </c>
      <c r="B15" s="272"/>
      <c r="C15" s="272"/>
      <c r="D15" s="272"/>
      <c r="E15" s="272"/>
      <c r="F15" s="272"/>
      <c r="G15" s="272"/>
      <c r="H15" s="272"/>
      <c r="I15" s="89">
        <v>9</v>
      </c>
      <c r="J15" s="115">
        <v>386662</v>
      </c>
      <c r="K15" s="115"/>
    </row>
    <row r="16" spans="1:11" ht="12.75">
      <c r="A16" s="271" t="s">
        <v>35</v>
      </c>
      <c r="B16" s="272"/>
      <c r="C16" s="272"/>
      <c r="D16" s="272"/>
      <c r="E16" s="272"/>
      <c r="F16" s="272"/>
      <c r="G16" s="272"/>
      <c r="H16" s="272"/>
      <c r="I16" s="89">
        <v>10</v>
      </c>
      <c r="J16" s="115">
        <v>171253</v>
      </c>
      <c r="K16" s="115"/>
    </row>
    <row r="17" spans="1:11" ht="12.75">
      <c r="A17" s="271" t="s">
        <v>36</v>
      </c>
      <c r="B17" s="272"/>
      <c r="C17" s="272"/>
      <c r="D17" s="272"/>
      <c r="E17" s="272"/>
      <c r="F17" s="272"/>
      <c r="G17" s="272"/>
      <c r="H17" s="272"/>
      <c r="I17" s="89">
        <v>11</v>
      </c>
      <c r="J17" s="115">
        <v>6109991</v>
      </c>
      <c r="K17" s="115">
        <v>6510517</v>
      </c>
    </row>
    <row r="18" spans="1:11" ht="12.75">
      <c r="A18" s="291" t="s">
        <v>122</v>
      </c>
      <c r="B18" s="292"/>
      <c r="C18" s="292"/>
      <c r="D18" s="292"/>
      <c r="E18" s="292"/>
      <c r="F18" s="292"/>
      <c r="G18" s="292"/>
      <c r="H18" s="292"/>
      <c r="I18" s="89">
        <v>12</v>
      </c>
      <c r="J18" s="116">
        <f>J14+J15+J16+J17</f>
        <v>6667906</v>
      </c>
      <c r="K18" s="116">
        <f>K14+K15+K16+K17</f>
        <v>7194228</v>
      </c>
    </row>
    <row r="19" spans="1:11" ht="28.5" customHeight="1">
      <c r="A19" s="291" t="s">
        <v>20</v>
      </c>
      <c r="B19" s="292"/>
      <c r="C19" s="292"/>
      <c r="D19" s="292"/>
      <c r="E19" s="292"/>
      <c r="F19" s="292"/>
      <c r="G19" s="292"/>
      <c r="H19" s="292"/>
      <c r="I19" s="89">
        <v>13</v>
      </c>
      <c r="J19" s="131">
        <f>IF(J13&gt;J18,J13-J18,0)</f>
        <v>0</v>
      </c>
      <c r="K19" s="131">
        <f>IF(K13&gt;K18,K13-K18,0)</f>
        <v>0</v>
      </c>
    </row>
    <row r="20" spans="1:11" ht="27" customHeight="1">
      <c r="A20" s="291" t="s">
        <v>21</v>
      </c>
      <c r="B20" s="292"/>
      <c r="C20" s="292"/>
      <c r="D20" s="292"/>
      <c r="E20" s="292"/>
      <c r="F20" s="292"/>
      <c r="G20" s="292"/>
      <c r="H20" s="292"/>
      <c r="I20" s="89">
        <v>14</v>
      </c>
      <c r="J20" s="132">
        <f>IF(J18&gt;J13,J18-J13,0)</f>
        <v>12739007</v>
      </c>
      <c r="K20" s="132">
        <f>IF(K18&gt;K13,K18-K13,0)</f>
        <v>16153374</v>
      </c>
    </row>
    <row r="21" spans="1:11" ht="12.75">
      <c r="A21" s="263" t="s">
        <v>123</v>
      </c>
      <c r="B21" s="264"/>
      <c r="C21" s="264"/>
      <c r="D21" s="264"/>
      <c r="E21" s="264"/>
      <c r="F21" s="264"/>
      <c r="G21" s="264"/>
      <c r="H21" s="264"/>
      <c r="I21" s="284"/>
      <c r="J21" s="284"/>
      <c r="K21" s="285"/>
    </row>
    <row r="22" spans="1:11" ht="12.75">
      <c r="A22" s="271" t="s">
        <v>137</v>
      </c>
      <c r="B22" s="272"/>
      <c r="C22" s="272"/>
      <c r="D22" s="272"/>
      <c r="E22" s="272"/>
      <c r="F22" s="272"/>
      <c r="G22" s="272"/>
      <c r="H22" s="272"/>
      <c r="I22" s="89">
        <v>15</v>
      </c>
      <c r="J22" s="113">
        <v>619345</v>
      </c>
      <c r="K22" s="113">
        <v>11126</v>
      </c>
    </row>
    <row r="23" spans="1:11" ht="12.75">
      <c r="A23" s="271" t="s">
        <v>138</v>
      </c>
      <c r="B23" s="272"/>
      <c r="C23" s="272"/>
      <c r="D23" s="272"/>
      <c r="E23" s="272"/>
      <c r="F23" s="272"/>
      <c r="G23" s="272"/>
      <c r="H23" s="272"/>
      <c r="I23" s="89">
        <v>16</v>
      </c>
      <c r="J23" s="113"/>
      <c r="K23" s="113"/>
    </row>
    <row r="24" spans="1:11" ht="12.75">
      <c r="A24" s="271" t="s">
        <v>139</v>
      </c>
      <c r="B24" s="272"/>
      <c r="C24" s="272"/>
      <c r="D24" s="272"/>
      <c r="E24" s="272"/>
      <c r="F24" s="272"/>
      <c r="G24" s="272"/>
      <c r="H24" s="272"/>
      <c r="I24" s="89">
        <v>17</v>
      </c>
      <c r="J24" s="113"/>
      <c r="K24" s="113"/>
    </row>
    <row r="25" spans="1:11" ht="12.75">
      <c r="A25" s="271" t="s">
        <v>140</v>
      </c>
      <c r="B25" s="272"/>
      <c r="C25" s="272"/>
      <c r="D25" s="272"/>
      <c r="E25" s="272"/>
      <c r="F25" s="272"/>
      <c r="G25" s="272"/>
      <c r="H25" s="272"/>
      <c r="I25" s="89">
        <v>18</v>
      </c>
      <c r="J25" s="113"/>
      <c r="K25" s="113"/>
    </row>
    <row r="26" spans="1:11" ht="12.75">
      <c r="A26" s="271" t="s">
        <v>141</v>
      </c>
      <c r="B26" s="272"/>
      <c r="C26" s="272"/>
      <c r="D26" s="272"/>
      <c r="E26" s="272"/>
      <c r="F26" s="272"/>
      <c r="G26" s="272"/>
      <c r="H26" s="272"/>
      <c r="I26" s="89">
        <v>19</v>
      </c>
      <c r="J26" s="113">
        <v>1463582</v>
      </c>
      <c r="K26" s="113">
        <v>1090116</v>
      </c>
    </row>
    <row r="27" spans="1:11" ht="12.75">
      <c r="A27" s="291" t="s">
        <v>127</v>
      </c>
      <c r="B27" s="292"/>
      <c r="C27" s="292"/>
      <c r="D27" s="292"/>
      <c r="E27" s="292"/>
      <c r="F27" s="292"/>
      <c r="G27" s="292"/>
      <c r="H27" s="292"/>
      <c r="I27" s="89">
        <v>20</v>
      </c>
      <c r="J27" s="116">
        <f>SUM(J22:J26)</f>
        <v>2082927</v>
      </c>
      <c r="K27" s="116">
        <f>SUM(K22:K26)</f>
        <v>1101242</v>
      </c>
    </row>
    <row r="28" spans="1:11" ht="12.75">
      <c r="A28" s="271" t="s">
        <v>91</v>
      </c>
      <c r="B28" s="272"/>
      <c r="C28" s="272"/>
      <c r="D28" s="272"/>
      <c r="E28" s="272"/>
      <c r="F28" s="272"/>
      <c r="G28" s="272"/>
      <c r="H28" s="272"/>
      <c r="I28" s="89">
        <v>21</v>
      </c>
      <c r="J28" s="115">
        <v>1554557</v>
      </c>
      <c r="K28" s="115">
        <v>1990258</v>
      </c>
    </row>
    <row r="29" spans="1:11" ht="12.75">
      <c r="A29" s="271" t="s">
        <v>92</v>
      </c>
      <c r="B29" s="272"/>
      <c r="C29" s="272"/>
      <c r="D29" s="272"/>
      <c r="E29" s="272"/>
      <c r="F29" s="272"/>
      <c r="G29" s="272"/>
      <c r="H29" s="272"/>
      <c r="I29" s="89">
        <v>22</v>
      </c>
      <c r="J29" s="115"/>
      <c r="K29" s="115"/>
    </row>
    <row r="30" spans="1:11" ht="12.75">
      <c r="A30" s="271" t="s">
        <v>8</v>
      </c>
      <c r="B30" s="272"/>
      <c r="C30" s="272"/>
      <c r="D30" s="272"/>
      <c r="E30" s="272"/>
      <c r="F30" s="272"/>
      <c r="G30" s="272"/>
      <c r="H30" s="272"/>
      <c r="I30" s="89">
        <v>23</v>
      </c>
      <c r="J30" s="115"/>
      <c r="K30" s="115">
        <v>29306</v>
      </c>
    </row>
    <row r="31" spans="1:11" ht="12.75">
      <c r="A31" s="291" t="s">
        <v>2</v>
      </c>
      <c r="B31" s="292"/>
      <c r="C31" s="292"/>
      <c r="D31" s="292"/>
      <c r="E31" s="292"/>
      <c r="F31" s="292"/>
      <c r="G31" s="292"/>
      <c r="H31" s="292"/>
      <c r="I31" s="89">
        <v>24</v>
      </c>
      <c r="J31" s="116">
        <f>SUM(J28:J30)</f>
        <v>1554557</v>
      </c>
      <c r="K31" s="116">
        <f>SUM(K28:K30)</f>
        <v>2019564</v>
      </c>
    </row>
    <row r="32" spans="1:11" ht="27" customHeight="1">
      <c r="A32" s="291" t="s">
        <v>22</v>
      </c>
      <c r="B32" s="292"/>
      <c r="C32" s="292"/>
      <c r="D32" s="292"/>
      <c r="E32" s="292"/>
      <c r="F32" s="292"/>
      <c r="G32" s="292"/>
      <c r="H32" s="292"/>
      <c r="I32" s="89">
        <v>25</v>
      </c>
      <c r="J32" s="131">
        <f>IF(J27&gt;J31,J27-J31,0)</f>
        <v>528370</v>
      </c>
      <c r="K32" s="131">
        <f>IF(K27&gt;K31,K27-K31,0)</f>
        <v>0</v>
      </c>
    </row>
    <row r="33" spans="1:11" ht="27" customHeight="1">
      <c r="A33" s="291" t="s">
        <v>23</v>
      </c>
      <c r="B33" s="292"/>
      <c r="C33" s="292"/>
      <c r="D33" s="292"/>
      <c r="E33" s="292"/>
      <c r="F33" s="292"/>
      <c r="G33" s="292"/>
      <c r="H33" s="292"/>
      <c r="I33" s="89">
        <v>26</v>
      </c>
      <c r="J33" s="131">
        <f>IF(J31&gt;J27,J31-J27,0)</f>
        <v>0</v>
      </c>
      <c r="K33" s="131">
        <f>IF(K31&gt;K27,K31-K27,0)</f>
        <v>918322</v>
      </c>
    </row>
    <row r="34" spans="1:11" ht="12.75">
      <c r="A34" s="263" t="s">
        <v>124</v>
      </c>
      <c r="B34" s="264"/>
      <c r="C34" s="264"/>
      <c r="D34" s="264"/>
      <c r="E34" s="264"/>
      <c r="F34" s="264"/>
      <c r="G34" s="264"/>
      <c r="H34" s="264"/>
      <c r="I34" s="284"/>
      <c r="J34" s="284"/>
      <c r="K34" s="285"/>
    </row>
    <row r="35" spans="1:11" ht="12.75">
      <c r="A35" s="271" t="s">
        <v>133</v>
      </c>
      <c r="B35" s="272"/>
      <c r="C35" s="272"/>
      <c r="D35" s="272"/>
      <c r="E35" s="272"/>
      <c r="F35" s="272"/>
      <c r="G35" s="272"/>
      <c r="H35" s="272"/>
      <c r="I35" s="89">
        <v>27</v>
      </c>
      <c r="J35" s="113"/>
      <c r="K35" s="113"/>
    </row>
    <row r="36" spans="1:11" ht="12.75">
      <c r="A36" s="271" t="s">
        <v>13</v>
      </c>
      <c r="B36" s="272"/>
      <c r="C36" s="272"/>
      <c r="D36" s="272"/>
      <c r="E36" s="272"/>
      <c r="F36" s="272"/>
      <c r="G36" s="272"/>
      <c r="H36" s="272"/>
      <c r="I36" s="89">
        <v>28</v>
      </c>
      <c r="J36" s="113">
        <v>66081592</v>
      </c>
      <c r="K36" s="113">
        <v>86452205</v>
      </c>
    </row>
    <row r="37" spans="1:11" ht="12.75">
      <c r="A37" s="271" t="s">
        <v>14</v>
      </c>
      <c r="B37" s="272"/>
      <c r="C37" s="272"/>
      <c r="D37" s="272"/>
      <c r="E37" s="272"/>
      <c r="F37" s="272"/>
      <c r="G37" s="272"/>
      <c r="H37" s="272"/>
      <c r="I37" s="89">
        <v>29</v>
      </c>
      <c r="J37" s="113"/>
      <c r="K37" s="113"/>
    </row>
    <row r="38" spans="1:11" ht="12.75">
      <c r="A38" s="291" t="s">
        <v>49</v>
      </c>
      <c r="B38" s="292"/>
      <c r="C38" s="292"/>
      <c r="D38" s="292"/>
      <c r="E38" s="292"/>
      <c r="F38" s="292"/>
      <c r="G38" s="292"/>
      <c r="H38" s="292"/>
      <c r="I38" s="89">
        <v>30</v>
      </c>
      <c r="J38" s="115">
        <f>SUM(J35:J37)</f>
        <v>66081592</v>
      </c>
      <c r="K38" s="115">
        <f>SUM(K35:K37)</f>
        <v>86452205</v>
      </c>
    </row>
    <row r="39" spans="1:11" ht="12.75">
      <c r="A39" s="271" t="s">
        <v>15</v>
      </c>
      <c r="B39" s="272"/>
      <c r="C39" s="272"/>
      <c r="D39" s="272"/>
      <c r="E39" s="272"/>
      <c r="F39" s="272"/>
      <c r="G39" s="272"/>
      <c r="H39" s="272"/>
      <c r="I39" s="89">
        <v>31</v>
      </c>
      <c r="J39" s="115">
        <v>54981362</v>
      </c>
      <c r="K39" s="115">
        <v>70391583</v>
      </c>
    </row>
    <row r="40" spans="1:11" ht="12.75">
      <c r="A40" s="271" t="s">
        <v>16</v>
      </c>
      <c r="B40" s="272"/>
      <c r="C40" s="272"/>
      <c r="D40" s="272"/>
      <c r="E40" s="272"/>
      <c r="F40" s="272"/>
      <c r="G40" s="272"/>
      <c r="H40" s="272"/>
      <c r="I40" s="89">
        <v>32</v>
      </c>
      <c r="J40" s="115"/>
      <c r="K40" s="115"/>
    </row>
    <row r="41" spans="1:11" ht="12.75">
      <c r="A41" s="271" t="s">
        <v>17</v>
      </c>
      <c r="B41" s="272"/>
      <c r="C41" s="272"/>
      <c r="D41" s="272"/>
      <c r="E41" s="272"/>
      <c r="F41" s="272"/>
      <c r="G41" s="272"/>
      <c r="H41" s="272"/>
      <c r="I41" s="89">
        <v>33</v>
      </c>
      <c r="J41" s="115"/>
      <c r="K41" s="115"/>
    </row>
    <row r="42" spans="1:11" ht="12.75">
      <c r="A42" s="271" t="s">
        <v>18</v>
      </c>
      <c r="B42" s="272"/>
      <c r="C42" s="272"/>
      <c r="D42" s="272"/>
      <c r="E42" s="272"/>
      <c r="F42" s="272"/>
      <c r="G42" s="272"/>
      <c r="H42" s="272"/>
      <c r="I42" s="89">
        <v>34</v>
      </c>
      <c r="J42" s="115"/>
      <c r="K42" s="115"/>
    </row>
    <row r="43" spans="1:11" ht="12.75">
      <c r="A43" s="271" t="s">
        <v>19</v>
      </c>
      <c r="B43" s="272"/>
      <c r="C43" s="272"/>
      <c r="D43" s="272"/>
      <c r="E43" s="272"/>
      <c r="F43" s="272"/>
      <c r="G43" s="272"/>
      <c r="H43" s="272"/>
      <c r="I43" s="89">
        <v>35</v>
      </c>
      <c r="J43" s="115"/>
      <c r="K43" s="115"/>
    </row>
    <row r="44" spans="1:11" ht="12.75">
      <c r="A44" s="291" t="s">
        <v>50</v>
      </c>
      <c r="B44" s="292"/>
      <c r="C44" s="292"/>
      <c r="D44" s="292"/>
      <c r="E44" s="292"/>
      <c r="F44" s="292"/>
      <c r="G44" s="292"/>
      <c r="H44" s="292"/>
      <c r="I44" s="89">
        <v>36</v>
      </c>
      <c r="J44" s="118">
        <f>SUM(J39:J43)</f>
        <v>54981362</v>
      </c>
      <c r="K44" s="118">
        <f>SUM(K39:K43)</f>
        <v>70391583</v>
      </c>
    </row>
    <row r="45" spans="1:11" ht="25.5" customHeight="1">
      <c r="A45" s="291" t="s">
        <v>9</v>
      </c>
      <c r="B45" s="292"/>
      <c r="C45" s="292"/>
      <c r="D45" s="292"/>
      <c r="E45" s="292"/>
      <c r="F45" s="292"/>
      <c r="G45" s="292"/>
      <c r="H45" s="292"/>
      <c r="I45" s="89">
        <v>37</v>
      </c>
      <c r="J45" s="133">
        <f>IF(J38&gt;J44,J38-J44,0)</f>
        <v>11100230</v>
      </c>
      <c r="K45" s="133">
        <f>IF(K38&gt;K44,K38-K44,0)</f>
        <v>16060622</v>
      </c>
    </row>
    <row r="46" spans="1:11" ht="24" customHeight="1">
      <c r="A46" s="291" t="s">
        <v>10</v>
      </c>
      <c r="B46" s="292"/>
      <c r="C46" s="292"/>
      <c r="D46" s="292"/>
      <c r="E46" s="292"/>
      <c r="F46" s="292"/>
      <c r="G46" s="292"/>
      <c r="H46" s="292"/>
      <c r="I46" s="89">
        <v>38</v>
      </c>
      <c r="J46" s="133">
        <f>IF(J38&lt;J44,J44-J38,0)</f>
        <v>0</v>
      </c>
      <c r="K46" s="133">
        <f>IF(K38&lt;K44,K44-K38,0)</f>
        <v>0</v>
      </c>
    </row>
    <row r="47" spans="1:11" ht="12.75">
      <c r="A47" s="271" t="s">
        <v>51</v>
      </c>
      <c r="B47" s="272"/>
      <c r="C47" s="272"/>
      <c r="D47" s="272"/>
      <c r="E47" s="272"/>
      <c r="F47" s="272"/>
      <c r="G47" s="272"/>
      <c r="H47" s="272"/>
      <c r="I47" s="89">
        <v>39</v>
      </c>
      <c r="J47" s="119">
        <f>IF(J19-J20+J32-J33+J45-J46&gt;0,J19-J20+J32-J33+J45-J46,0)</f>
        <v>0</v>
      </c>
      <c r="K47" s="117">
        <f>IF(K19-K20+K32-K33+K45-K46&gt;0,K19-K20+K32-K33+K45-K46,0)</f>
        <v>0</v>
      </c>
    </row>
    <row r="48" spans="1:11" ht="12.75">
      <c r="A48" s="271" t="s">
        <v>52</v>
      </c>
      <c r="B48" s="272"/>
      <c r="C48" s="272"/>
      <c r="D48" s="272"/>
      <c r="E48" s="272"/>
      <c r="F48" s="272"/>
      <c r="G48" s="272"/>
      <c r="H48" s="272"/>
      <c r="I48" s="89">
        <v>40</v>
      </c>
      <c r="J48" s="117">
        <f>IF(J20-J19+J33-J32+J46-J45&gt;0,J20-J19+J33-J32+J46-J45,0)</f>
        <v>1110407</v>
      </c>
      <c r="K48" s="134">
        <f>IF(K20-K19+K33-K32+K46-K45&gt;0,K20-K19+K33-K32+K46-K45,0)</f>
        <v>1011074</v>
      </c>
    </row>
    <row r="49" spans="1:11" ht="12.75">
      <c r="A49" s="271" t="s">
        <v>125</v>
      </c>
      <c r="B49" s="272"/>
      <c r="C49" s="272"/>
      <c r="D49" s="272"/>
      <c r="E49" s="272"/>
      <c r="F49" s="272"/>
      <c r="G49" s="272"/>
      <c r="H49" s="272"/>
      <c r="I49" s="89">
        <v>41</v>
      </c>
      <c r="J49" s="135">
        <v>2850597</v>
      </c>
      <c r="K49" s="170">
        <v>1740190</v>
      </c>
    </row>
    <row r="50" spans="1:11" ht="12.75">
      <c r="A50" s="271" t="s">
        <v>134</v>
      </c>
      <c r="B50" s="272"/>
      <c r="C50" s="272"/>
      <c r="D50" s="272"/>
      <c r="E50" s="272"/>
      <c r="F50" s="272"/>
      <c r="G50" s="272"/>
      <c r="H50" s="272"/>
      <c r="I50" s="89">
        <v>42</v>
      </c>
      <c r="J50" s="120"/>
      <c r="K50" s="151"/>
    </row>
    <row r="51" spans="1:11" ht="12.75">
      <c r="A51" s="271" t="s">
        <v>135</v>
      </c>
      <c r="B51" s="272"/>
      <c r="C51" s="272"/>
      <c r="D51" s="272"/>
      <c r="E51" s="272"/>
      <c r="F51" s="272"/>
      <c r="G51" s="272"/>
      <c r="H51" s="272"/>
      <c r="I51" s="89">
        <v>43</v>
      </c>
      <c r="J51" s="118">
        <f>J49-J52</f>
        <v>1110407</v>
      </c>
      <c r="K51" s="118">
        <f>K49-K52</f>
        <v>1011074</v>
      </c>
    </row>
    <row r="52" spans="1:11" ht="12.75">
      <c r="A52" s="256" t="s">
        <v>136</v>
      </c>
      <c r="B52" s="257"/>
      <c r="C52" s="257"/>
      <c r="D52" s="257"/>
      <c r="E52" s="257"/>
      <c r="F52" s="257"/>
      <c r="G52" s="257"/>
      <c r="H52" s="257"/>
      <c r="I52" s="91">
        <v>44</v>
      </c>
      <c r="J52" s="145">
        <f>J49-J48</f>
        <v>1740190</v>
      </c>
      <c r="K52" s="145">
        <f>K49-K48</f>
        <v>729116</v>
      </c>
    </row>
    <row r="53" ht="12.75">
      <c r="J53" s="94"/>
    </row>
    <row r="54" spans="10:11" ht="12.75">
      <c r="J54" s="94"/>
      <c r="K54" s="94"/>
    </row>
    <row r="55" ht="12.75">
      <c r="K55" s="94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4:H4"/>
    <mergeCell ref="A3:K3"/>
  </mergeCells>
  <dataValidations count="5">
    <dataValidation type="whole" operator="notEqual" allowBlank="1" showInputMessage="1" showErrorMessage="1" errorTitle="Pogrešan unos" error="Mogu se unijeti samo cjelobrojne vrijednosti." sqref="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0 J52:K52 K49">
      <formula1>0</formula1>
    </dataValidation>
    <dataValidation operator="greaterThan" allowBlank="1" showInputMessage="1" showErrorMessage="1" sqref="J35:K43 J14:K17 J7:K12 J28:K30 J22:K26 J49"/>
    <dataValidation type="whole" operator="greaterThanOrEqual" allowBlank="1" showErrorMessage="1" errorTitle="Pogrešan unos" error="Mogu se unijeti samo cjelobrojne pozitivne vrijednosti." sqref="J27:K27 J51:K51 J18:K19 J44:K46 J31:K33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L17" sqref="L17"/>
    </sheetView>
  </sheetViews>
  <sheetFormatPr defaultColWidth="12.7109375" defaultRowHeight="12.75"/>
  <cols>
    <col min="1" max="16384" width="12.7109375" style="75" customWidth="1"/>
  </cols>
  <sheetData>
    <row r="1" spans="1:12" s="137" customFormat="1" ht="15">
      <c r="A1" s="297" t="s">
        <v>222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140"/>
    </row>
    <row r="2" spans="1:12" s="137" customFormat="1" ht="15.75">
      <c r="A2" s="138"/>
      <c r="B2" s="139"/>
      <c r="C2" s="299" t="s">
        <v>223</v>
      </c>
      <c r="D2" s="299"/>
      <c r="E2" s="142">
        <v>42736</v>
      </c>
      <c r="F2" s="141" t="s">
        <v>194</v>
      </c>
      <c r="G2" s="300">
        <v>43100</v>
      </c>
      <c r="H2" s="301"/>
      <c r="I2" s="139"/>
      <c r="J2" s="139"/>
      <c r="K2" s="139"/>
      <c r="L2" s="143"/>
    </row>
    <row r="3" spans="1:12" s="137" customFormat="1" ht="15" customHeight="1">
      <c r="A3" s="288" t="s">
        <v>305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  <c r="L3" s="143"/>
    </row>
    <row r="4" spans="1:11" ht="25.5">
      <c r="A4" s="283" t="s">
        <v>40</v>
      </c>
      <c r="B4" s="283"/>
      <c r="C4" s="283"/>
      <c r="D4" s="283"/>
      <c r="E4" s="283"/>
      <c r="F4" s="283"/>
      <c r="G4" s="283"/>
      <c r="H4" s="283"/>
      <c r="I4" s="110" t="s">
        <v>277</v>
      </c>
      <c r="J4" s="110" t="s">
        <v>114</v>
      </c>
      <c r="K4" s="110" t="s">
        <v>115</v>
      </c>
    </row>
    <row r="5" spans="1:11" ht="12.75">
      <c r="A5" s="302">
        <v>1</v>
      </c>
      <c r="B5" s="302"/>
      <c r="C5" s="302"/>
      <c r="D5" s="302"/>
      <c r="E5" s="302"/>
      <c r="F5" s="302"/>
      <c r="G5" s="302"/>
      <c r="H5" s="302"/>
      <c r="I5" s="121">
        <v>2</v>
      </c>
      <c r="J5" s="122" t="s">
        <v>224</v>
      </c>
      <c r="K5" s="112" t="s">
        <v>225</v>
      </c>
    </row>
    <row r="6" spans="1:11" ht="12.75">
      <c r="A6" s="277" t="s">
        <v>226</v>
      </c>
      <c r="B6" s="277"/>
      <c r="C6" s="277"/>
      <c r="D6" s="277"/>
      <c r="E6" s="277"/>
      <c r="F6" s="277"/>
      <c r="G6" s="277"/>
      <c r="H6" s="277"/>
      <c r="I6" s="79">
        <v>1</v>
      </c>
      <c r="J6" s="123">
        <v>111040350</v>
      </c>
      <c r="K6" s="163">
        <v>22208070</v>
      </c>
    </row>
    <row r="7" spans="1:11" ht="12.75">
      <c r="A7" s="277" t="s">
        <v>227</v>
      </c>
      <c r="B7" s="277"/>
      <c r="C7" s="277"/>
      <c r="D7" s="277"/>
      <c r="E7" s="277"/>
      <c r="F7" s="277"/>
      <c r="G7" s="277"/>
      <c r="H7" s="277"/>
      <c r="I7" s="79">
        <v>2</v>
      </c>
      <c r="J7" s="80"/>
      <c r="K7" s="164">
        <v>22162309</v>
      </c>
    </row>
    <row r="8" spans="1:11" ht="12.75">
      <c r="A8" s="277" t="s">
        <v>228</v>
      </c>
      <c r="B8" s="277"/>
      <c r="C8" s="277"/>
      <c r="D8" s="277"/>
      <c r="E8" s="277"/>
      <c r="F8" s="277"/>
      <c r="G8" s="277"/>
      <c r="H8" s="277"/>
      <c r="I8" s="79">
        <v>3</v>
      </c>
      <c r="J8" s="124">
        <v>1737715</v>
      </c>
      <c r="K8" s="165"/>
    </row>
    <row r="9" spans="1:11" ht="12.75">
      <c r="A9" s="277" t="s">
        <v>229</v>
      </c>
      <c r="B9" s="277"/>
      <c r="C9" s="277"/>
      <c r="D9" s="277"/>
      <c r="E9" s="277"/>
      <c r="F9" s="277"/>
      <c r="G9" s="277"/>
      <c r="H9" s="277"/>
      <c r="I9" s="79">
        <v>4</v>
      </c>
      <c r="J9" s="124">
        <v>-53560559</v>
      </c>
      <c r="K9" s="165">
        <v>2022654</v>
      </c>
    </row>
    <row r="10" spans="1:11" ht="12.75">
      <c r="A10" s="277" t="s">
        <v>230</v>
      </c>
      <c r="B10" s="277"/>
      <c r="C10" s="277"/>
      <c r="D10" s="277"/>
      <c r="E10" s="277"/>
      <c r="F10" s="277"/>
      <c r="G10" s="277"/>
      <c r="H10" s="277"/>
      <c r="I10" s="79">
        <v>5</v>
      </c>
      <c r="J10" s="154">
        <v>-15632225</v>
      </c>
      <c r="K10" s="94">
        <v>-28975446</v>
      </c>
    </row>
    <row r="11" spans="1:11" ht="12.75">
      <c r="A11" s="277" t="s">
        <v>231</v>
      </c>
      <c r="B11" s="277"/>
      <c r="C11" s="277"/>
      <c r="D11" s="277"/>
      <c r="E11" s="277"/>
      <c r="F11" s="277"/>
      <c r="G11" s="277"/>
      <c r="H11" s="277"/>
      <c r="I11" s="79">
        <v>6</v>
      </c>
      <c r="J11" s="80">
        <v>171280395</v>
      </c>
      <c r="K11" s="164">
        <v>168978039</v>
      </c>
    </row>
    <row r="12" spans="1:11" ht="12.75">
      <c r="A12" s="277" t="s">
        <v>232</v>
      </c>
      <c r="B12" s="277"/>
      <c r="C12" s="277"/>
      <c r="D12" s="277"/>
      <c r="E12" s="277"/>
      <c r="F12" s="277"/>
      <c r="G12" s="277"/>
      <c r="H12" s="277"/>
      <c r="I12" s="79">
        <v>7</v>
      </c>
      <c r="J12" s="80"/>
      <c r="K12" s="164"/>
    </row>
    <row r="13" spans="1:11" ht="12.75">
      <c r="A13" s="277" t="s">
        <v>233</v>
      </c>
      <c r="B13" s="277"/>
      <c r="C13" s="277"/>
      <c r="D13" s="277"/>
      <c r="E13" s="277"/>
      <c r="F13" s="277"/>
      <c r="G13" s="277"/>
      <c r="H13" s="277"/>
      <c r="I13" s="79">
        <v>8</v>
      </c>
      <c r="J13" s="80"/>
      <c r="K13" s="164"/>
    </row>
    <row r="14" spans="1:11" ht="12.75">
      <c r="A14" s="277" t="s">
        <v>234</v>
      </c>
      <c r="B14" s="277"/>
      <c r="C14" s="277"/>
      <c r="D14" s="277"/>
      <c r="E14" s="277"/>
      <c r="F14" s="277"/>
      <c r="G14" s="277"/>
      <c r="H14" s="277"/>
      <c r="I14" s="79">
        <v>9</v>
      </c>
      <c r="J14" s="80"/>
      <c r="K14" s="164"/>
    </row>
    <row r="15" spans="1:11" ht="12.75">
      <c r="A15" s="250" t="s">
        <v>235</v>
      </c>
      <c r="B15" s="250"/>
      <c r="C15" s="250"/>
      <c r="D15" s="250"/>
      <c r="E15" s="250"/>
      <c r="F15" s="250"/>
      <c r="G15" s="250"/>
      <c r="H15" s="250"/>
      <c r="I15" s="79">
        <v>10</v>
      </c>
      <c r="J15" s="100">
        <f>SUM(J6:J14)</f>
        <v>214865676</v>
      </c>
      <c r="K15" s="166">
        <f>SUM(K6:K14)</f>
        <v>186395626</v>
      </c>
    </row>
    <row r="16" spans="1:11" ht="12.75">
      <c r="A16" s="277" t="s">
        <v>236</v>
      </c>
      <c r="B16" s="277"/>
      <c r="C16" s="277"/>
      <c r="D16" s="277"/>
      <c r="E16" s="277"/>
      <c r="F16" s="277"/>
      <c r="G16" s="277"/>
      <c r="H16" s="277"/>
      <c r="I16" s="79">
        <v>11</v>
      </c>
      <c r="J16" s="80"/>
      <c r="K16" s="164"/>
    </row>
    <row r="17" spans="1:11" ht="12.75">
      <c r="A17" s="277" t="s">
        <v>237</v>
      </c>
      <c r="B17" s="277"/>
      <c r="C17" s="277"/>
      <c r="D17" s="277"/>
      <c r="E17" s="277"/>
      <c r="F17" s="277"/>
      <c r="G17" s="277"/>
      <c r="H17" s="277"/>
      <c r="I17" s="79">
        <v>12</v>
      </c>
      <c r="J17" s="80"/>
      <c r="K17" s="164"/>
    </row>
    <row r="18" spans="1:11" ht="12.75">
      <c r="A18" s="277" t="s">
        <v>238</v>
      </c>
      <c r="B18" s="277"/>
      <c r="C18" s="277"/>
      <c r="D18" s="277"/>
      <c r="E18" s="277"/>
      <c r="F18" s="277"/>
      <c r="G18" s="277"/>
      <c r="H18" s="277"/>
      <c r="I18" s="79">
        <v>13</v>
      </c>
      <c r="J18" s="80"/>
      <c r="K18" s="164"/>
    </row>
    <row r="19" spans="1:11" ht="12.75">
      <c r="A19" s="277" t="s">
        <v>239</v>
      </c>
      <c r="B19" s="277"/>
      <c r="C19" s="277"/>
      <c r="D19" s="277"/>
      <c r="E19" s="277"/>
      <c r="F19" s="277"/>
      <c r="G19" s="277"/>
      <c r="H19" s="277"/>
      <c r="I19" s="79">
        <v>14</v>
      </c>
      <c r="J19" s="80"/>
      <c r="K19" s="164"/>
    </row>
    <row r="20" spans="1:11" ht="12.75">
      <c r="A20" s="277" t="s">
        <v>240</v>
      </c>
      <c r="B20" s="277"/>
      <c r="C20" s="277"/>
      <c r="D20" s="277"/>
      <c r="E20" s="277"/>
      <c r="F20" s="277"/>
      <c r="G20" s="277"/>
      <c r="H20" s="277"/>
      <c r="I20" s="79">
        <v>15</v>
      </c>
      <c r="J20" s="80"/>
      <c r="K20" s="164"/>
    </row>
    <row r="21" spans="1:11" ht="12.75">
      <c r="A21" s="277" t="s">
        <v>241</v>
      </c>
      <c r="B21" s="277"/>
      <c r="C21" s="277"/>
      <c r="D21" s="277"/>
      <c r="E21" s="277"/>
      <c r="F21" s="277"/>
      <c r="G21" s="277"/>
      <c r="H21" s="277"/>
      <c r="I21" s="79">
        <v>16</v>
      </c>
      <c r="J21" s="80"/>
      <c r="K21" s="164"/>
    </row>
    <row r="22" spans="1:11" ht="12.75">
      <c r="A22" s="250" t="s">
        <v>242</v>
      </c>
      <c r="B22" s="250"/>
      <c r="C22" s="250"/>
      <c r="D22" s="250"/>
      <c r="E22" s="250"/>
      <c r="F22" s="250"/>
      <c r="G22" s="250"/>
      <c r="H22" s="250"/>
      <c r="I22" s="79">
        <v>17</v>
      </c>
      <c r="J22" s="106"/>
      <c r="K22" s="167"/>
    </row>
    <row r="23" spans="1:11" ht="12.75">
      <c r="A23" s="263"/>
      <c r="B23" s="264"/>
      <c r="C23" s="264"/>
      <c r="D23" s="264"/>
      <c r="E23" s="264"/>
      <c r="F23" s="264"/>
      <c r="G23" s="264"/>
      <c r="H23" s="264"/>
      <c r="I23" s="284"/>
      <c r="J23" s="284"/>
      <c r="K23" s="285"/>
    </row>
    <row r="24" spans="1:11" ht="12.75">
      <c r="A24" s="293" t="s">
        <v>243</v>
      </c>
      <c r="B24" s="294"/>
      <c r="C24" s="294"/>
      <c r="D24" s="294"/>
      <c r="E24" s="294"/>
      <c r="F24" s="294"/>
      <c r="G24" s="294"/>
      <c r="H24" s="294"/>
      <c r="I24" s="125">
        <v>18</v>
      </c>
      <c r="J24" s="126">
        <f>+J15</f>
        <v>214865676</v>
      </c>
      <c r="K24" s="126">
        <f>+K15</f>
        <v>186395626</v>
      </c>
    </row>
    <row r="25" spans="1:11" ht="17.25" customHeight="1">
      <c r="A25" s="256" t="s">
        <v>244</v>
      </c>
      <c r="B25" s="257"/>
      <c r="C25" s="257"/>
      <c r="D25" s="257"/>
      <c r="E25" s="257"/>
      <c r="F25" s="257"/>
      <c r="G25" s="257"/>
      <c r="H25" s="257"/>
      <c r="I25" s="91">
        <v>19</v>
      </c>
      <c r="J25" s="127"/>
      <c r="K25" s="127"/>
    </row>
    <row r="26" spans="1:11" ht="30" customHeight="1">
      <c r="A26" s="295" t="s">
        <v>245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</sheetData>
  <sheetProtection/>
  <protectedRanges>
    <protectedRange sqref="E2:E3" name="Range1_1"/>
    <protectedRange sqref="G2:H3" name="Range1"/>
  </protectedRanges>
  <mergeCells count="27">
    <mergeCell ref="A8:H8"/>
    <mergeCell ref="A9:H9"/>
    <mergeCell ref="C2:D2"/>
    <mergeCell ref="G2:H2"/>
    <mergeCell ref="A4:H4"/>
    <mergeCell ref="A5:H5"/>
    <mergeCell ref="A6:H6"/>
    <mergeCell ref="A7:H7"/>
    <mergeCell ref="A3:K3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7:K7 J11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 J6:K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2018-02-28T12:15:00Z</cp:lastPrinted>
  <dcterms:created xsi:type="dcterms:W3CDTF">2008-10-17T11:51:54Z</dcterms:created>
  <dcterms:modified xsi:type="dcterms:W3CDTF">2018-02-28T14:34:56Z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