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80" yWindow="585" windowWidth="15180" windowHeight="7035" activeTab="0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</sheets>
  <definedNames>
    <definedName name="_xlnm.Print_Area" localSheetId="1">'Bilanca'!$A$1:$K$121</definedName>
    <definedName name="_xlnm.Print_Area" localSheetId="3">'NT_I'!$A$1:$K$52</definedName>
    <definedName name="_xlnm.Print_Area" localSheetId="0">'OPĆI PODACI'!$A$1:$I$57</definedName>
    <definedName name="_xlnm.Print_Area" localSheetId="2">'RDG'!$A$1:$M$71</definedName>
  </definedNames>
  <calcPr fullCalcOnLoad="1"/>
</workbook>
</file>

<file path=xl/sharedStrings.xml><?xml version="1.0" encoding="utf-8"?>
<sst xmlns="http://schemas.openxmlformats.org/spreadsheetml/2006/main" count="348" uniqueCount="317">
  <si>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</si>
  <si>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</si>
  <si>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</si>
  <si>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</si>
  <si>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</si>
  <si>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</si>
  <si>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</si>
  <si>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</si>
  <si>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</si>
  <si>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</si>
  <si>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</si>
  <si>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</si>
  <si>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</si>
  <si>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</si>
  <si>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</si>
  <si>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F) UKUPNO – PASIVA </t>
    </r>
    <r>
      <rPr>
        <sz val="9"/>
        <rFont val="Arial"/>
        <family val="2"/>
      </rPr>
      <t>(062+079+083+093+106)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</si>
  <si>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</si>
  <si>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</si>
  <si>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</si>
  <si>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</si>
  <si>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</si>
  <si>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</si>
  <si>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</si>
  <si>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</si>
  <si>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</si>
  <si>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</si>
  <si>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</si>
  <si>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</si>
  <si>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</si>
  <si>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</si>
  <si>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</si>
  <si>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</si>
  <si>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</si>
  <si>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</si>
  <si>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 7. Ostala financijska imovina 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</si>
  <si>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</si>
  <si>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</si>
  <si>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</si>
  <si>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</si>
  <si>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</si>
  <si>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</si>
  <si>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</si>
  <si>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</si>
  <si>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</si>
  <si>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</si>
  <si>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</si>
  <si>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</si>
  <si>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</si>
  <si>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</si>
  <si>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</si>
  <si>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</si>
  <si>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</si>
  <si>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</si>
  <si>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</si>
  <si>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</si>
  <si>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</si>
  <si>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</si>
  <si>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</si>
  <si>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</si>
  <si>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</si>
  <si>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</si>
  <si>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</si>
  <si>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</si>
  <si>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</si>
  <si>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</si>
  <si>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</si>
  <si>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</si>
  <si>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</si>
  <si>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</si>
  <si>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</si>
  <si>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</si>
  <si>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</si>
  <si>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</si>
  <si>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</si>
  <si>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</si>
  <si>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</si>
  <si>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</si>
  <si>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</si>
  <si>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</si>
  <si>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</si>
  <si>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</si>
  <si>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</si>
  <si>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</si>
  <si>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</si>
  <si>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</si>
  <si>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</si>
  <si>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</si>
  <si>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</si>
  <si>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</si>
  <si>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</si>
  <si>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</si>
  <si>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</si>
  <si>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</si>
  <si>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</si>
  <si>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</si>
  <si>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</si>
  <si>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</si>
  <si>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</si>
  <si>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</si>
  <si>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>Prethodna godina</t>
  </si>
  <si>
    <t>Tekuća godina</t>
  </si>
  <si>
    <t>BILANCA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</si>
  <si>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</si>
  <si>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</si>
  <si>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</si>
  <si>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</si>
  <si>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</si>
  <si>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</si>
  <si>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</si>
  <si>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</si>
  <si>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</si>
  <si>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</si>
  <si>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</si>
  <si>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</si>
  <si>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</si>
  <si>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</si>
  <si>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</si>
  <si>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</si>
  <si>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</si>
  <si>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</si>
  <si>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</si>
  <si>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</si>
  <si>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</si>
  <si>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</si>
  <si>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</si>
  <si>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</si>
  <si>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</si>
  <si>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</si>
  <si>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</si>
  <si>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</si>
  <si>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</si>
  <si>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</si>
  <si>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</si>
  <si>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</si>
  <si>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</si>
  <si>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</si>
  <si>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</si>
  <si>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</si>
  <si>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</si>
  <si>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</si>
  <si>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</si>
  <si>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</si>
  <si>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</si>
  <si>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</si>
  <si>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</si>
  <si>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</si>
  <si>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</si>
  <si>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</si>
  <si>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</si>
  <si>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</si>
  <si>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</si>
  <si>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</si>
  <si>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</si>
  <si>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</si>
  <si>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</si>
  <si>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</si>
  <si>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</si>
  <si>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</si>
  <si>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</si>
  <si>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</si>
  <si>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</si>
  <si>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</si>
  <si>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</si>
  <si>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</si>
  <si>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</si>
  <si>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</si>
  <si>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</si>
  <si>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</si>
  <si>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</si>
  <si>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</si>
  <si>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</si>
  <si>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</si>
  <si>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</si>
  <si>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</si>
  <si>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</si>
  <si>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</si>
  <si>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</si>
  <si>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</si>
  <si>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</si>
  <si>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</si>
  <si>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</si>
  <si>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</si>
  <si>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</si>
  <si>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</si>
  <si>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</si>
  <si>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</si>
  <si>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</si>
  <si>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</si>
  <si>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</si>
  <si>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</si>
  <si>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</si>
  <si>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</si>
  <si>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</si>
  <si>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</si>
  <si>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</si>
  <si>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</si>
  <si>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</si>
  <si>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</si>
  <si>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</si>
  <si>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</si>
  <si>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</si>
  <si>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</si>
  <si>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</si>
  <si>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</si>
  <si>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</si>
  <si>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</si>
  <si>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</si>
  <si>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</si>
  <si>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</si>
  <si>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</si>
  <si>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</si>
  <si>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</si>
  <si>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</si>
  <si>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Tromjesečni financijski izvještaj poduzetnika TFI-POD</t>
  </si>
  <si>
    <t>(krajem izvještajnog razdoblja)</t>
  </si>
  <si>
    <t>Prethodno razdoblje</t>
  </si>
  <si>
    <t>Tekuće razdoblje</t>
  </si>
  <si>
    <t>3747034</t>
  </si>
  <si>
    <t>070004039</t>
  </si>
  <si>
    <t>VARTEKS d.d. Varaždin</t>
  </si>
  <si>
    <t>VARAŽDIN</t>
  </si>
  <si>
    <t>ZAGREBAČKA 94</t>
  </si>
  <si>
    <t>info@varteks.com</t>
  </si>
  <si>
    <t>www.varteks.com</t>
  </si>
  <si>
    <t>VARAŽDINSKA</t>
  </si>
  <si>
    <t>Varteks grupa -Varaždin</t>
  </si>
  <si>
    <t>Varteks grupa - Varaždin</t>
  </si>
  <si>
    <t>1413</t>
  </si>
  <si>
    <t>DA</t>
  </si>
  <si>
    <t>VARTEKS LOGISTIC d.o.o.</t>
  </si>
  <si>
    <t>Varaždin, Hrvatska</t>
  </si>
  <si>
    <t>01038133</t>
  </si>
  <si>
    <t>VARTEKS ESOP d.o.o.</t>
  </si>
  <si>
    <t>070092385</t>
  </si>
  <si>
    <t>Bolšec Vlado</t>
  </si>
  <si>
    <t>042/377-005</t>
  </si>
  <si>
    <t>vbolsec@varteks.com</t>
  </si>
  <si>
    <t>Davidović Nenad</t>
  </si>
  <si>
    <t>00872098033</t>
  </si>
  <si>
    <t>VARTEKS PRO d.o.o.</t>
  </si>
  <si>
    <t>RAČUN DOBITI I GUBITKA</t>
  </si>
  <si>
    <t>AOP
oznaka</t>
  </si>
  <si>
    <t>Kumulativno</t>
  </si>
  <si>
    <t>Tromjesečje</t>
  </si>
  <si>
    <r>
      <t xml:space="preserve">I. POSLOVNI PRIHODI </t>
    </r>
    <r>
      <rPr>
        <sz val="9"/>
        <rFont val="Arial"/>
        <family val="2"/>
      </rPr>
      <t>(112+113)</t>
    </r>
  </si>
  <si>
    <t xml:space="preserve">   1. Prihodi od prodaje</t>
  </si>
  <si>
    <t xml:space="preserve">   2. Ostali poslovni prihodi</t>
  </si>
  <si>
    <r>
      <t xml:space="preserve">II. POSLOVNI RASHODI </t>
    </r>
    <r>
      <rPr>
        <sz val="9"/>
        <rFont val="Arial"/>
        <family val="2"/>
      </rPr>
      <t>(115+116+120+124+125+126+129+130)</t>
    </r>
  </si>
  <si>
    <t xml:space="preserve">    1. Promjene vrijednosti zaliha proizvodnje u tijeku i gotovih proizvoda</t>
  </si>
  <si>
    <r>
      <t xml:space="preserve">    2. Materijalni troškovi </t>
    </r>
    <r>
      <rPr>
        <sz val="9"/>
        <rFont val="Arial"/>
        <family val="2"/>
      </rPr>
      <t>(117 do 119)</t>
    </r>
  </si>
  <si>
    <t xml:space="preserve">        a) Troškovi sirovina i materijala</t>
  </si>
  <si>
    <t xml:space="preserve">        b) Troškovi prodane robe</t>
  </si>
  <si>
    <t xml:space="preserve">        c) Ostali vanjski troškovi</t>
  </si>
  <si>
    <r>
      <t xml:space="preserve">   3. Troškovi osoblja </t>
    </r>
    <r>
      <rPr>
        <sz val="9"/>
        <rFont val="Arial"/>
        <family val="2"/>
      </rPr>
      <t>(121 do 123)</t>
    </r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</si>
  <si>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</si>
  <si>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</si>
  <si>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</si>
  <si>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4. Amortizacija</t>
  </si>
  <si>
    <t xml:space="preserve">   5. Ostali troškovi</t>
  </si>
  <si>
    <r>
      <t xml:space="preserve">   6. Vrijednosno usklađivanje </t>
    </r>
    <r>
      <rPr>
        <sz val="9"/>
        <rFont val="Arial"/>
        <family val="2"/>
      </rPr>
      <t>(127+128)</t>
    </r>
  </si>
  <si>
    <t xml:space="preserve">       a) dugotrajne imovine (osim financijske imovine)</t>
  </si>
  <si>
    <t xml:space="preserve">       b) kratkotrajne imovine (osim financijske imovine)</t>
  </si>
  <si>
    <t xml:space="preserve">   7. Rezerviranja</t>
  </si>
  <si>
    <t xml:space="preserve">   8. Ostali poslovni rashodi</t>
  </si>
  <si>
    <r>
      <t xml:space="preserve">III. FINANCIJSKI PRIHODI </t>
    </r>
    <r>
      <rPr>
        <sz val="9"/>
        <rFont val="Arial"/>
        <family val="2"/>
      </rPr>
      <t>(132 do 136)</t>
    </r>
  </si>
  <si>
    <t xml:space="preserve">     1. Kamate, tečajne razlike, dividende i slični prihodi iz odnosa s
         povezanim poduzetnicima</t>
  </si>
  <si>
    <t xml:space="preserve">     2. Kamate, tečajne razlike, dividende, slični prihodi iz odnosa s
          nepovezanim poduzetnicima i drugim osobama</t>
  </si>
  <si>
    <t xml:space="preserve">     3. Dio prihoda od pridruženih poduzetnika i sudjelujućih interesa</t>
  </si>
  <si>
    <t xml:space="preserve">     4. Nerealizirani dobici (prihodi) od financijske imovine</t>
  </si>
  <si>
    <t xml:space="preserve">     5. Ostali financijski prihodi</t>
  </si>
  <si>
    <r>
      <t xml:space="preserve">IV. FINANCIJSKI RASHODI </t>
    </r>
    <r>
      <rPr>
        <sz val="9"/>
        <rFont val="Arial"/>
        <family val="2"/>
      </rPr>
      <t>(138 do 141)</t>
    </r>
  </si>
  <si>
    <t xml:space="preserve">    1. Kamate, tečajne razlike i drugi rashodi s povezanim poduzetnicima</t>
  </si>
  <si>
    <t xml:space="preserve">    2. Kamate, tečajne razlike i drugi rashodi iz odnosa s nepovezanim
        poduzetnicima i drugim osobama</t>
  </si>
  <si>
    <t xml:space="preserve">    3. Nerealizirani gubici (rashodi) od financijske imovine</t>
  </si>
  <si>
    <t xml:space="preserve">    4. Ostali financijski rashodi</t>
  </si>
  <si>
    <t xml:space="preserve">V.    UDIO U DOBITI OD PRIDRUŽENIH PODUZETNIKA </t>
  </si>
  <si>
    <t xml:space="preserve">VI.   UDIO U GUBITKU OD PRIDRUŽENIH PODUZETNIKA </t>
  </si>
  <si>
    <t>VII.  IZVANREDNI - OSTALI PRIHODI</t>
  </si>
  <si>
    <t>VIII. IZVANREDNI - OSTALI RASHODI</t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</si>
  <si>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</si>
  <si>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</si>
  <si>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r>
      <t xml:space="preserve">XI.  DOBIT ILI GUBITAK PRIJE OPOREZIVANJA </t>
    </r>
    <r>
      <rPr>
        <sz val="9"/>
        <rFont val="Arial"/>
        <family val="2"/>
      </rPr>
      <t>(146-147)</t>
    </r>
  </si>
  <si>
    <t xml:space="preserve">  1. Dobit prije oporezivanja (146-147)</t>
  </si>
  <si>
    <t xml:space="preserve">  2. Gubitak prije oporezivanja (147-146)</t>
  </si>
  <si>
    <t>XII.  POREZ NA DOBIT</t>
  </si>
  <si>
    <r>
      <t xml:space="preserve">XIII. DOBIT ILI GUBITAK RAZDOBLJA </t>
    </r>
    <r>
      <rPr>
        <sz val="9"/>
        <rFont val="Arial"/>
        <family val="2"/>
      </rPr>
      <t>(148-151)</t>
    </r>
  </si>
  <si>
    <t xml:space="preserve">  1. Dobit razdoblja (149-151)</t>
  </si>
  <si>
    <t xml:space="preserve">  2. Gubitak razdoblja (151-148)</t>
  </si>
  <si>
    <t>DODATAK RDG-u (popunjava poduzetnik koji sastavlja konsolidirani financijski izvještaj)</t>
  </si>
  <si>
    <t>XIV. DOBIT ILI GUBITAK RAZDOBLJA</t>
  </si>
  <si>
    <t>1. Pripisana imateljima kapitala matice</t>
  </si>
  <si>
    <t>2. Pripisana manjinskom interesu</t>
  </si>
  <si>
    <t>IZVJEŠTAJ O OSTALOJ SVEOBUHVATNOJ DOBITI (popunjava poduzetnik obveznik primjene MSFI-a)</t>
  </si>
  <si>
    <t>I. DOBIT ILI GUBITAK RAZDOBLJA (= 152)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</si>
  <si>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</si>
  <si>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</si>
  <si>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</si>
  <si>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3. Dobit ili gubitak s osnove ponovnog vrednovanja financijske
         imovine raspoložive za prodaju</t>
  </si>
  <si>
    <t xml:space="preserve">    4. Dobit ili gubitak s osnove učinkovite zaštite novčanog toka</t>
  </si>
  <si>
    <t xml:space="preserve">    6. Udio u ostaloj sveobuhvatnoj dobiti/gubitku pridruženih poduzetnika</t>
  </si>
  <si>
    <t xml:space="preserve">    7. Aktuarski dobici/gubici po planovima definiranih primanja</t>
  </si>
  <si>
    <t>III. POREZ NA OSTALU SVEOBUHVATNU DOBIT RAZDOBLJA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</si>
  <si>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</si>
  <si>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</si>
  <si>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>DODATAK Izvještaju o  ostaloj sveobuhvatnoj dobiti (popunjava poduzetnik koji sastavlja konsolidirani financijski izvještaj)</t>
  </si>
  <si>
    <t>VI. SVEOBUHVATNA DOBIT ILI GUBITAK RAZDOBLJA</t>
  </si>
  <si>
    <t>Varteks Grupa - Varaždin</t>
  </si>
  <si>
    <t>01280511</t>
  </si>
  <si>
    <t>stanje na dan _31_._ 12_.__2013__.</t>
  </si>
  <si>
    <t>u razdoblju 01.01.2013. do 31.12.2013.</t>
  </si>
  <si>
    <t>u razdoblju __01.01__.2013____. do __31._12_._2013___.</t>
  </si>
  <si>
    <t>VARTEKS (TEXTILES) Ltd.</t>
  </si>
  <si>
    <t>Bristol, Velika Britanija</t>
  </si>
  <si>
    <t>00970382</t>
  </si>
  <si>
    <t>-</t>
  </si>
  <si>
    <t xml:space="preserve">    5. Dobit ili gubitak s osnove učinkovite zaštite neto ulaganja u                  inozemstvu</t>
  </si>
  <si>
    <t>1. Financijska izvjšća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</si>
</sst>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 style="hair">
        <color indexed="8"/>
      </top>
      <bottom style="hair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350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1" xfId="0" applyNumberFormat="1" applyFont="1" applyFill="1" applyBorder="1" applyAlignment="1" applyProtection="1">
      <alignment vertical="center"/>
      <protection locked="0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2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13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4" xfId="57" applyFont="1" applyBorder="1" applyAlignment="1" applyProtection="1">
      <alignment/>
      <protection hidden="1"/>
    </xf>
    <xf numFmtId="0" fontId="3" fillId="0" borderId="14" xfId="57" applyFont="1" applyBorder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6" fillId="0" borderId="16" xfId="0" applyFont="1" applyFill="1" applyBorder="1" applyAlignment="1" applyProtection="1">
      <alignment horizontal="center" vertical="center" wrapText="1"/>
      <protection hidden="1"/>
    </xf>
    <xf numFmtId="0" fontId="6" fillId="0" borderId="16" xfId="0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17" xfId="0" applyFont="1" applyFill="1" applyBorder="1" applyAlignment="1" applyProtection="1">
      <alignment horizontal="center" vertical="center" wrapText="1"/>
      <protection hidden="1"/>
    </xf>
    <xf numFmtId="0" fontId="2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1" xfId="0" applyNumberFormat="1" applyFont="1" applyFill="1" applyBorder="1" applyAlignment="1" applyProtection="1">
      <alignment vertical="center"/>
      <protection hidden="1"/>
    </xf>
    <xf numFmtId="0" fontId="2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/>
    </xf>
    <xf numFmtId="0" fontId="3" fillId="0" borderId="13" xfId="57" applyFont="1" applyBorder="1" applyAlignment="1">
      <alignment/>
      <protection/>
    </xf>
    <xf numFmtId="0" fontId="3" fillId="0" borderId="19" xfId="57" applyFont="1" applyBorder="1" applyAlignment="1">
      <alignment/>
      <protection/>
    </xf>
    <xf numFmtId="0" fontId="3" fillId="0" borderId="20" xfId="57" applyFont="1" applyFill="1" applyBorder="1" applyAlignment="1" applyProtection="1">
      <alignment horizontal="left" vertical="center" wrapText="1"/>
      <protection hidden="1"/>
    </xf>
    <xf numFmtId="0" fontId="3" fillId="0" borderId="12" xfId="57" applyFont="1" applyFill="1" applyBorder="1" applyAlignment="1" applyProtection="1">
      <alignment vertical="center"/>
      <protection hidden="1"/>
    </xf>
    <xf numFmtId="0" fontId="3" fillId="0" borderId="20" xfId="57" applyFont="1" applyBorder="1" applyAlignment="1" applyProtection="1">
      <alignment horizontal="left" vertical="center" wrapText="1"/>
      <protection hidden="1"/>
    </xf>
    <xf numFmtId="0" fontId="3" fillId="0" borderId="12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0" xfId="57" applyFont="1" applyFill="1" applyBorder="1" applyAlignment="1" applyProtection="1">
      <alignment/>
      <protection hidden="1"/>
    </xf>
    <xf numFmtId="0" fontId="3" fillId="0" borderId="20" xfId="57" applyFont="1" applyBorder="1" applyAlignment="1" applyProtection="1">
      <alignment wrapText="1"/>
      <protection hidden="1"/>
    </xf>
    <xf numFmtId="0" fontId="3" fillId="0" borderId="12" xfId="57" applyFont="1" applyBorder="1" applyAlignment="1" applyProtection="1">
      <alignment horizontal="right"/>
      <protection hidden="1"/>
    </xf>
    <xf numFmtId="0" fontId="3" fillId="0" borderId="20" xfId="57" applyFont="1" applyBorder="1" applyAlignment="1" applyProtection="1">
      <alignment/>
      <protection hidden="1"/>
    </xf>
    <xf numFmtId="0" fontId="3" fillId="0" borderId="12" xfId="57" applyFont="1" applyBorder="1" applyAlignment="1" applyProtection="1">
      <alignment horizontal="right" wrapText="1"/>
      <protection hidden="1"/>
    </xf>
    <xf numFmtId="0" fontId="2" fillId="0" borderId="20" xfId="57" applyFont="1" applyFill="1" applyBorder="1" applyAlignment="1" applyProtection="1">
      <alignment horizontal="right" vertical="center"/>
      <protection hidden="1" locked="0"/>
    </xf>
    <xf numFmtId="0" fontId="3" fillId="0" borderId="20" xfId="57" applyFont="1" applyBorder="1" applyAlignment="1" applyProtection="1">
      <alignment vertical="top"/>
      <protection hidden="1"/>
    </xf>
    <xf numFmtId="0" fontId="3" fillId="0" borderId="0" xfId="57" applyFont="1" applyBorder="1" applyAlignment="1">
      <alignment/>
      <protection/>
    </xf>
    <xf numFmtId="0" fontId="3" fillId="0" borderId="20" xfId="57" applyFont="1" applyBorder="1" applyAlignment="1" applyProtection="1">
      <alignment horizontal="left" vertical="top" wrapText="1"/>
      <protection hidden="1"/>
    </xf>
    <xf numFmtId="0" fontId="3" fillId="0" borderId="12" xfId="57" applyFont="1" applyBorder="1" applyAlignment="1">
      <alignment/>
      <protection/>
    </xf>
    <xf numFmtId="0" fontId="3" fillId="0" borderId="12" xfId="57" applyFont="1" applyBorder="1" applyAlignment="1" applyProtection="1">
      <alignment horizontal="right" vertical="top"/>
      <protection hidden="1"/>
    </xf>
    <xf numFmtId="0" fontId="3" fillId="0" borderId="19" xfId="57" applyFont="1" applyBorder="1" applyAlignment="1" applyProtection="1">
      <alignment/>
      <protection hidden="1"/>
    </xf>
    <xf numFmtId="0" fontId="3" fillId="0" borderId="12" xfId="57" applyFont="1" applyBorder="1" applyAlignment="1" applyProtection="1">
      <alignment horizontal="left"/>
      <protection hidden="1"/>
    </xf>
    <xf numFmtId="0" fontId="3" fillId="0" borderId="20" xfId="57" applyFont="1" applyFill="1" applyBorder="1" applyAlignment="1" applyProtection="1">
      <alignment vertical="center"/>
      <protection hidden="1"/>
    </xf>
    <xf numFmtId="0" fontId="13" fillId="0" borderId="20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0" xfId="62" applyBorder="1" applyAlignment="1">
      <alignment/>
      <protection/>
    </xf>
    <xf numFmtId="0" fontId="2" fillId="0" borderId="12" xfId="57" applyFont="1" applyBorder="1" applyAlignment="1" applyProtection="1">
      <alignment vertical="center"/>
      <protection hidden="1"/>
    </xf>
    <xf numFmtId="0" fontId="3" fillId="0" borderId="21" xfId="57" applyFont="1" applyBorder="1" applyAlignment="1" applyProtection="1">
      <alignment/>
      <protection hidden="1"/>
    </xf>
    <xf numFmtId="0" fontId="3" fillId="0" borderId="22" xfId="57" applyFont="1" applyFill="1" applyBorder="1" applyAlignment="1" applyProtection="1">
      <alignment horizontal="right" vertical="top" wrapText="1"/>
      <protection hidden="1"/>
    </xf>
    <xf numFmtId="0" fontId="3" fillId="0" borderId="23" xfId="57" applyFont="1" applyFill="1" applyBorder="1" applyAlignment="1" applyProtection="1">
      <alignment horizontal="right" vertical="top" wrapText="1"/>
      <protection hidden="1"/>
    </xf>
    <xf numFmtId="0" fontId="3" fillId="0" borderId="23" xfId="57" applyFont="1" applyFill="1" applyBorder="1" applyAlignment="1" applyProtection="1">
      <alignment/>
      <protection hidden="1"/>
    </xf>
    <xf numFmtId="0" fontId="3" fillId="0" borderId="24" xfId="57" applyFont="1" applyFill="1" applyBorder="1" applyAlignment="1" applyProtection="1">
      <alignment/>
      <protection hidden="1"/>
    </xf>
    <xf numFmtId="14" fontId="2" fillId="0" borderId="1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16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7" applyFont="1" applyFill="1" applyBorder="1" applyAlignment="1" applyProtection="1">
      <alignment horizontal="center" vertical="center"/>
      <protection hidden="1" locked="0"/>
    </xf>
    <xf numFmtId="49" fontId="2" fillId="0" borderId="16" xfId="57" applyNumberFormat="1" applyFont="1" applyFill="1" applyBorder="1" applyAlignment="1" applyProtection="1">
      <alignment horizontal="right" vertical="center"/>
      <protection hidden="1" locked="0"/>
    </xf>
    <xf numFmtId="3" fontId="1" fillId="0" borderId="10" xfId="62" applyNumberFormat="1" applyFont="1" applyFill="1" applyBorder="1" applyAlignment="1" applyProtection="1">
      <alignment horizontal="right" vertical="center"/>
      <protection locked="0"/>
    </xf>
    <xf numFmtId="0" fontId="3" fillId="0" borderId="12" xfId="57" applyFont="1" applyFill="1" applyBorder="1" applyAlignment="1" applyProtection="1">
      <alignment horizontal="right"/>
      <protection hidden="1"/>
    </xf>
    <xf numFmtId="0" fontId="3" fillId="0" borderId="0" xfId="57" applyFont="1" applyFill="1" applyBorder="1" applyAlignment="1" applyProtection="1">
      <alignment horizontal="right"/>
      <protection hidden="1"/>
    </xf>
    <xf numFmtId="0" fontId="3" fillId="0" borderId="0" xfId="57" applyFont="1" applyFill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 vertical="top" wrapText="1"/>
      <protection hidden="1"/>
    </xf>
    <xf numFmtId="0" fontId="3" fillId="0" borderId="0" xfId="57" applyFont="1" applyFill="1" applyBorder="1" applyAlignment="1" applyProtection="1">
      <alignment wrapText="1"/>
      <protection hidden="1"/>
    </xf>
    <xf numFmtId="0" fontId="3" fillId="0" borderId="20" xfId="57" applyFont="1" applyFill="1" applyBorder="1" applyAlignment="1" applyProtection="1">
      <alignment horizontal="left" vertical="top" wrapText="1" indent="2"/>
      <protection hidden="1"/>
    </xf>
    <xf numFmtId="0" fontId="3" fillId="0" borderId="12" xfId="57" applyFont="1" applyFill="1" applyBorder="1" applyAlignment="1" applyProtection="1">
      <alignment horizontal="right" vertical="top"/>
      <protection hidden="1"/>
    </xf>
    <xf numFmtId="0" fontId="3" fillId="0" borderId="0" xfId="57" applyFont="1" applyFill="1" applyBorder="1" applyAlignment="1" applyProtection="1">
      <alignment horizontal="right" vertical="top"/>
      <protection hidden="1"/>
    </xf>
    <xf numFmtId="0" fontId="3" fillId="0" borderId="0" xfId="57" applyFont="1" applyFill="1" applyBorder="1" applyAlignment="1" applyProtection="1">
      <alignment horizontal="center" vertical="top"/>
      <protection hidden="1"/>
    </xf>
    <xf numFmtId="0" fontId="3" fillId="0" borderId="0" xfId="57" applyFont="1" applyFill="1" applyBorder="1" applyAlignment="1" applyProtection="1">
      <alignment horizontal="center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Fill="1" applyBorder="1" applyAlignment="1" applyProtection="1">
      <alignment horizontal="right" vertical="center"/>
      <protection hidden="1"/>
    </xf>
    <xf numFmtId="0" fontId="2" fillId="33" borderId="0" xfId="62" applyFont="1" applyFill="1" applyBorder="1" applyAlignment="1" applyProtection="1">
      <alignment horizontal="right" vertical="center"/>
      <protection hidden="1" locked="0"/>
    </xf>
    <xf numFmtId="0" fontId="3" fillId="0" borderId="0" xfId="62" applyFont="1" applyBorder="1" applyAlignment="1">
      <alignment/>
      <protection/>
    </xf>
    <xf numFmtId="49" fontId="2" fillId="33" borderId="0" xfId="62" applyNumberFormat="1" applyFont="1" applyFill="1" applyBorder="1" applyAlignment="1" applyProtection="1">
      <alignment horizontal="center" vertical="center"/>
      <protection hidden="1" locked="0"/>
    </xf>
    <xf numFmtId="0" fontId="3" fillId="0" borderId="0" xfId="62" applyFont="1" applyAlignment="1">
      <alignment/>
      <protection/>
    </xf>
    <xf numFmtId="0" fontId="0" fillId="0" borderId="0" xfId="62" applyFont="1" applyAlignment="1">
      <alignment/>
      <protection/>
    </xf>
    <xf numFmtId="3" fontId="1" fillId="0" borderId="10" xfId="62" applyNumberFormat="1" applyFont="1" applyFill="1" applyBorder="1" applyAlignment="1" applyProtection="1">
      <alignment vertical="center"/>
      <protection locked="0"/>
    </xf>
    <xf numFmtId="3" fontId="1" fillId="0" borderId="25" xfId="62" applyNumberFormat="1" applyFont="1" applyFill="1" applyBorder="1" applyAlignment="1" applyProtection="1">
      <alignment vertical="center"/>
      <protection locked="0"/>
    </xf>
    <xf numFmtId="49" fontId="6" fillId="0" borderId="26" xfId="0" applyNumberFormat="1" applyFont="1" applyFill="1" applyBorder="1" applyAlignment="1">
      <alignment horizontal="center" vertical="center" wrapText="1"/>
    </xf>
    <xf numFmtId="3" fontId="2" fillId="0" borderId="16" xfId="57" applyNumberFormat="1" applyFont="1" applyFill="1" applyBorder="1" applyAlignment="1" applyProtection="1">
      <alignment horizontal="right" vertical="center"/>
      <protection hidden="1" locked="0"/>
    </xf>
    <xf numFmtId="167" fontId="2" fillId="0" borderId="17" xfId="0" applyNumberFormat="1" applyFont="1" applyFill="1" applyBorder="1" applyAlignment="1">
      <alignment horizontal="center" vertical="center"/>
    </xf>
    <xf numFmtId="3" fontId="1" fillId="0" borderId="17" xfId="0" applyNumberFormat="1" applyFont="1" applyFill="1" applyBorder="1" applyAlignment="1" applyProtection="1">
      <alignment vertical="center"/>
      <protection locked="0"/>
    </xf>
    <xf numFmtId="3" fontId="6" fillId="0" borderId="17" xfId="0" applyNumberFormat="1" applyFont="1" applyFill="1" applyBorder="1" applyAlignment="1" applyProtection="1">
      <alignment vertical="center"/>
      <protection hidden="1"/>
    </xf>
    <xf numFmtId="3" fontId="17" fillId="0" borderId="17" xfId="0" applyNumberFormat="1" applyFont="1" applyBorder="1" applyAlignment="1">
      <alignment vertical="center"/>
    </xf>
    <xf numFmtId="3" fontId="9" fillId="0" borderId="17" xfId="0" applyNumberFormat="1" applyFont="1" applyBorder="1" applyAlignment="1">
      <alignment vertical="center"/>
    </xf>
    <xf numFmtId="3" fontId="1" fillId="0" borderId="17" xfId="62" applyNumberFormat="1" applyFont="1" applyFill="1" applyBorder="1" applyAlignment="1" applyProtection="1">
      <alignment vertical="center"/>
      <protection locked="0"/>
    </xf>
    <xf numFmtId="3" fontId="6" fillId="0" borderId="17" xfId="0" applyNumberFormat="1" applyFont="1" applyFill="1" applyBorder="1" applyAlignment="1" applyProtection="1">
      <alignment vertical="center"/>
      <protection locked="0"/>
    </xf>
    <xf numFmtId="3" fontId="1" fillId="0" borderId="17" xfId="0" applyNumberFormat="1" applyFont="1" applyFill="1" applyBorder="1" applyAlignment="1" applyProtection="1">
      <alignment vertical="center"/>
      <protection hidden="1"/>
    </xf>
    <xf numFmtId="3" fontId="1" fillId="0" borderId="17" xfId="62" applyNumberFormat="1" applyFont="1" applyBorder="1">
      <alignment vertical="top"/>
      <protection/>
    </xf>
    <xf numFmtId="3" fontId="1" fillId="0" borderId="17" xfId="62" applyNumberFormat="1" applyFont="1" applyFill="1" applyBorder="1">
      <alignment vertical="top"/>
      <protection/>
    </xf>
    <xf numFmtId="3" fontId="1" fillId="0" borderId="17" xfId="0" applyNumberFormat="1" applyFont="1" applyFill="1" applyBorder="1" applyAlignment="1" applyProtection="1">
      <alignment horizontal="right" vertical="center"/>
      <protection locked="0"/>
    </xf>
    <xf numFmtId="3" fontId="1" fillId="0" borderId="17" xfId="0" applyNumberFormat="1" applyFont="1" applyFill="1" applyBorder="1" applyAlignment="1" applyProtection="1">
      <alignment vertical="center"/>
      <protection locked="0"/>
    </xf>
    <xf numFmtId="3" fontId="1" fillId="0" borderId="17" xfId="0" applyNumberFormat="1" applyFont="1" applyFill="1" applyBorder="1" applyAlignment="1" applyProtection="1">
      <alignment horizontal="right" vertical="center"/>
      <protection locked="0"/>
    </xf>
    <xf numFmtId="3" fontId="6" fillId="0" borderId="17" xfId="0" applyNumberFormat="1" applyFont="1" applyFill="1" applyBorder="1" applyAlignment="1" applyProtection="1">
      <alignment horizontal="right" vertical="center"/>
      <protection hidden="1"/>
    </xf>
    <xf numFmtId="3" fontId="17" fillId="0" borderId="17" xfId="62" applyNumberFormat="1" applyFont="1" applyBorder="1" applyAlignment="1" applyProtection="1">
      <alignment/>
      <protection locked="0"/>
    </xf>
    <xf numFmtId="0" fontId="2" fillId="33" borderId="12" xfId="62" applyFont="1" applyFill="1" applyBorder="1" applyAlignment="1" applyProtection="1">
      <alignment horizontal="right" vertical="center"/>
      <protection hidden="1" locked="0"/>
    </xf>
    <xf numFmtId="49" fontId="2" fillId="0" borderId="20" xfId="62" applyNumberFormat="1" applyFont="1" applyBorder="1" applyAlignment="1" applyProtection="1">
      <alignment horizontal="center" vertical="center"/>
      <protection hidden="1" locked="0"/>
    </xf>
    <xf numFmtId="3" fontId="1" fillId="0" borderId="17" xfId="0" applyNumberFormat="1" applyFont="1" applyFill="1" applyBorder="1" applyAlignment="1" applyProtection="1">
      <alignment vertical="center"/>
      <protection locked="0"/>
    </xf>
    <xf numFmtId="167" fontId="2" fillId="0" borderId="17" xfId="0" applyNumberFormat="1" applyFont="1" applyFill="1" applyBorder="1" applyAlignment="1">
      <alignment horizontal="center" vertical="center"/>
    </xf>
    <xf numFmtId="3" fontId="17" fillId="0" borderId="17" xfId="62" applyNumberFormat="1" applyFont="1" applyBorder="1" applyAlignment="1" applyProtection="1">
      <alignment horizontal="right"/>
      <protection locked="0"/>
    </xf>
    <xf numFmtId="3" fontId="1" fillId="0" borderId="17" xfId="62" applyNumberFormat="1" applyFont="1" applyFill="1" applyBorder="1" applyAlignment="1" applyProtection="1">
      <alignment horizontal="right" vertical="center"/>
      <protection locked="0"/>
    </xf>
    <xf numFmtId="3" fontId="1" fillId="0" borderId="17" xfId="0" applyNumberFormat="1" applyFont="1" applyFill="1" applyBorder="1" applyAlignment="1" applyProtection="1">
      <alignment vertical="center"/>
      <protection hidden="1"/>
    </xf>
    <xf numFmtId="0" fontId="3" fillId="34" borderId="0" xfId="57" applyFont="1" applyFill="1" applyAlignment="1">
      <alignment/>
      <protection/>
    </xf>
    <xf numFmtId="3" fontId="0" fillId="0" borderId="0" xfId="0" applyNumberFormat="1" applyFill="1" applyAlignment="1">
      <alignment/>
    </xf>
    <xf numFmtId="3" fontId="6" fillId="0" borderId="17" xfId="0" applyNumberFormat="1" applyFont="1" applyFill="1" applyBorder="1" applyAlignment="1" applyProtection="1">
      <alignment vertical="center"/>
      <protection locked="0"/>
    </xf>
    <xf numFmtId="0" fontId="0" fillId="0" borderId="0" xfId="0" applyFill="1" applyBorder="1" applyAlignment="1">
      <alignment/>
    </xf>
    <xf numFmtId="3" fontId="1" fillId="0" borderId="0" xfId="0" applyNumberFormat="1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6" fillId="0" borderId="17" xfId="62" applyNumberFormat="1" applyFont="1" applyFill="1" applyBorder="1" applyAlignment="1" applyProtection="1">
      <alignment vertical="center"/>
      <protection locked="0"/>
    </xf>
    <xf numFmtId="0" fontId="6" fillId="0" borderId="17" xfId="0" applyFont="1" applyFill="1" applyBorder="1" applyAlignment="1" applyProtection="1">
      <alignment horizontal="center" vertical="center"/>
      <protection hidden="1"/>
    </xf>
    <xf numFmtId="167" fontId="6" fillId="0" borderId="27" xfId="0" applyNumberFormat="1" applyFont="1" applyFill="1" applyBorder="1" applyAlignment="1">
      <alignment horizontal="center" vertical="center"/>
    </xf>
    <xf numFmtId="3" fontId="6" fillId="0" borderId="15" xfId="0" applyNumberFormat="1" applyFont="1" applyFill="1" applyBorder="1" applyAlignment="1" applyProtection="1">
      <alignment vertical="center"/>
      <protection hidden="1"/>
    </xf>
    <xf numFmtId="167" fontId="6" fillId="0" borderId="10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3" fontId="6" fillId="0" borderId="10" xfId="0" applyNumberFormat="1" applyFont="1" applyFill="1" applyBorder="1" applyAlignment="1" applyProtection="1">
      <alignment vertical="center"/>
      <protection locked="0"/>
    </xf>
    <xf numFmtId="167" fontId="6" fillId="0" borderId="28" xfId="0" applyNumberFormat="1" applyFont="1" applyFill="1" applyBorder="1" applyAlignment="1">
      <alignment horizontal="center" vertical="center"/>
    </xf>
    <xf numFmtId="3" fontId="1" fillId="0" borderId="11" xfId="0" applyNumberFormat="1" applyFont="1" applyFill="1" applyBorder="1" applyAlignment="1" applyProtection="1">
      <alignment vertical="center"/>
      <protection hidden="1"/>
    </xf>
    <xf numFmtId="0" fontId="1" fillId="0" borderId="29" xfId="0" applyFont="1" applyFill="1" applyBorder="1" applyAlignment="1">
      <alignment vertical="center"/>
    </xf>
    <xf numFmtId="167" fontId="6" fillId="0" borderId="15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167" fontId="6" fillId="0" borderId="1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3" fontId="6" fillId="0" borderId="0" xfId="0" applyNumberFormat="1" applyFont="1" applyFill="1" applyBorder="1" applyAlignment="1" applyProtection="1">
      <alignment vertical="center"/>
      <protection hidden="1"/>
    </xf>
    <xf numFmtId="3" fontId="1" fillId="0" borderId="17" xfId="0" applyNumberFormat="1" applyFont="1" applyFill="1" applyBorder="1" applyAlignment="1">
      <alignment/>
    </xf>
    <xf numFmtId="0" fontId="1" fillId="0" borderId="30" xfId="0" applyFont="1" applyFill="1" applyBorder="1" applyAlignment="1">
      <alignment/>
    </xf>
    <xf numFmtId="3" fontId="1" fillId="0" borderId="31" xfId="0" applyNumberFormat="1" applyFont="1" applyFill="1" applyBorder="1" applyAlignment="1" applyProtection="1">
      <alignment vertical="center"/>
      <protection hidden="1"/>
    </xf>
    <xf numFmtId="3" fontId="1" fillId="0" borderId="32" xfId="0" applyNumberFormat="1" applyFont="1" applyFill="1" applyBorder="1" applyAlignment="1" applyProtection="1">
      <alignment vertical="center"/>
      <protection hidden="1"/>
    </xf>
    <xf numFmtId="3" fontId="1" fillId="0" borderId="17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31" xfId="0" applyNumberFormat="1" applyFont="1" applyFill="1" applyBorder="1" applyAlignment="1" applyProtection="1">
      <alignment vertical="center"/>
      <protection locked="0"/>
    </xf>
    <xf numFmtId="3" fontId="1" fillId="0" borderId="33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Font="1" applyFill="1" applyBorder="1" applyAlignment="1">
      <alignment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3" fontId="1" fillId="0" borderId="0" xfId="0" applyNumberFormat="1" applyFont="1" applyFill="1" applyBorder="1" applyAlignment="1" applyProtection="1">
      <alignment vertical="center"/>
      <protection hidden="1"/>
    </xf>
    <xf numFmtId="3" fontId="6" fillId="0" borderId="0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Fill="1" applyBorder="1" applyAlignment="1">
      <alignment/>
    </xf>
    <xf numFmtId="3" fontId="53" fillId="0" borderId="10" xfId="0" applyNumberFormat="1" applyFont="1" applyFill="1" applyBorder="1" applyAlignment="1" applyProtection="1">
      <alignment vertical="center"/>
      <protection locked="0"/>
    </xf>
    <xf numFmtId="3" fontId="1" fillId="0" borderId="10" xfId="62" applyNumberFormat="1" applyFont="1" applyFill="1" applyBorder="1" applyAlignment="1" applyProtection="1">
      <alignment horizontal="right" vertical="center"/>
      <protection locked="0"/>
    </xf>
    <xf numFmtId="3" fontId="1" fillId="35" borderId="10" xfId="0" applyNumberFormat="1" applyFont="1" applyFill="1" applyBorder="1" applyAlignment="1" applyProtection="1">
      <alignment vertical="center"/>
      <protection locked="0"/>
    </xf>
    <xf numFmtId="3" fontId="53" fillId="35" borderId="10" xfId="0" applyNumberFormat="1" applyFont="1" applyFill="1" applyBorder="1" applyAlignment="1" applyProtection="1">
      <alignment vertical="center"/>
      <protection locked="0"/>
    </xf>
    <xf numFmtId="3" fontId="53" fillId="35" borderId="27" xfId="0" applyNumberFormat="1" applyFont="1" applyFill="1" applyBorder="1" applyAlignment="1" applyProtection="1">
      <alignment vertical="center"/>
      <protection locked="0"/>
    </xf>
    <xf numFmtId="3" fontId="1" fillId="35" borderId="17" xfId="0" applyNumberFormat="1" applyFont="1" applyFill="1" applyBorder="1" applyAlignment="1" applyProtection="1">
      <alignment vertical="center"/>
      <protection locked="0"/>
    </xf>
    <xf numFmtId="3" fontId="6" fillId="36" borderId="10" xfId="0" applyNumberFormat="1" applyFont="1" applyFill="1" applyBorder="1" applyAlignment="1" applyProtection="1">
      <alignment vertical="center"/>
      <protection hidden="1"/>
    </xf>
    <xf numFmtId="3" fontId="6" fillId="35" borderId="10" xfId="0" applyNumberFormat="1" applyFont="1" applyFill="1" applyBorder="1" applyAlignment="1" applyProtection="1">
      <alignment vertical="center"/>
      <protection hidden="1"/>
    </xf>
    <xf numFmtId="3" fontId="1" fillId="37" borderId="25" xfId="62" applyNumberFormat="1" applyFont="1" applyFill="1" applyBorder="1" applyAlignment="1" applyProtection="1">
      <alignment vertical="center"/>
      <protection hidden="1"/>
    </xf>
    <xf numFmtId="3" fontId="6" fillId="37" borderId="25" xfId="62" applyNumberFormat="1" applyFont="1" applyFill="1" applyBorder="1" applyAlignment="1" applyProtection="1">
      <alignment vertical="center"/>
      <protection hidden="1"/>
    </xf>
    <xf numFmtId="3" fontId="6" fillId="35" borderId="10" xfId="62" applyNumberFormat="1" applyFont="1" applyFill="1" applyBorder="1" applyAlignment="1" applyProtection="1">
      <alignment horizontal="right" vertical="center"/>
      <protection locked="0"/>
    </xf>
    <xf numFmtId="3" fontId="6" fillId="35" borderId="25" xfId="62" applyNumberFormat="1" applyFont="1" applyFill="1" applyBorder="1" applyAlignment="1" applyProtection="1">
      <alignment vertical="center"/>
      <protection hidden="1"/>
    </xf>
    <xf numFmtId="3" fontId="1" fillId="35" borderId="25" xfId="62" applyNumberFormat="1" applyFont="1" applyFill="1" applyBorder="1" applyAlignment="1" applyProtection="1">
      <alignment vertical="center"/>
      <protection hidden="1"/>
    </xf>
    <xf numFmtId="0" fontId="2" fillId="0" borderId="22" xfId="57" applyFont="1" applyFill="1" applyBorder="1" applyAlignment="1" applyProtection="1">
      <alignment horizontal="left" vertical="center"/>
      <protection hidden="1" locked="0"/>
    </xf>
    <xf numFmtId="0" fontId="3" fillId="0" borderId="23" xfId="57" applyFont="1" applyFill="1" applyBorder="1" applyAlignment="1">
      <alignment horizontal="left" vertical="center"/>
      <protection/>
    </xf>
    <xf numFmtId="0" fontId="3" fillId="0" borderId="24" xfId="57" applyFont="1" applyFill="1" applyBorder="1" applyAlignment="1">
      <alignment horizontal="left" vertical="center"/>
      <protection/>
    </xf>
    <xf numFmtId="0" fontId="2" fillId="0" borderId="12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0" xfId="57" applyFont="1" applyFill="1" applyBorder="1" applyAlignment="1" applyProtection="1">
      <alignment horizontal="left" vertical="center" wrapText="1"/>
      <protection hidden="1"/>
    </xf>
    <xf numFmtId="0" fontId="11" fillId="0" borderId="12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0" xfId="57" applyFont="1" applyBorder="1" applyAlignment="1" applyProtection="1">
      <alignment horizontal="center" vertical="center" wrapText="1"/>
      <protection hidden="1"/>
    </xf>
    <xf numFmtId="0" fontId="3" fillId="0" borderId="12" xfId="57" applyFont="1" applyBorder="1" applyAlignment="1" applyProtection="1">
      <alignment horizontal="right" vertical="center"/>
      <protection hidden="1"/>
    </xf>
    <xf numFmtId="0" fontId="3" fillId="0" borderId="20" xfId="57" applyFont="1" applyBorder="1" applyAlignment="1" applyProtection="1">
      <alignment horizontal="right"/>
      <protection hidden="1"/>
    </xf>
    <xf numFmtId="49" fontId="2" fillId="0" borderId="22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4" xfId="57" applyNumberFormat="1" applyFont="1" applyFill="1" applyBorder="1" applyAlignment="1" applyProtection="1">
      <alignment horizontal="center" vertical="center"/>
      <protection hidden="1" locked="0"/>
    </xf>
    <xf numFmtId="0" fontId="1" fillId="0" borderId="12" xfId="57" applyFont="1" applyBorder="1" applyAlignment="1" applyProtection="1">
      <alignment horizontal="right" vertical="center" wrapText="1"/>
      <protection hidden="1"/>
    </xf>
    <xf numFmtId="0" fontId="1" fillId="0" borderId="20" xfId="57" applyFont="1" applyBorder="1" applyAlignment="1" applyProtection="1">
      <alignment horizontal="right" wrapText="1"/>
      <protection hidden="1"/>
    </xf>
    <xf numFmtId="0" fontId="3" fillId="0" borderId="12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2" xfId="57" applyFont="1" applyBorder="1" applyAlignment="1" applyProtection="1">
      <alignment horizontal="right" wrapText="1"/>
      <protection hidden="1"/>
    </xf>
    <xf numFmtId="0" fontId="4" fillId="0" borderId="22" xfId="53" applyFill="1" applyBorder="1" applyAlignment="1" applyProtection="1">
      <alignment/>
      <protection hidden="1" locked="0"/>
    </xf>
    <xf numFmtId="0" fontId="2" fillId="0" borderId="23" xfId="57" applyFont="1" applyFill="1" applyBorder="1" applyAlignment="1" applyProtection="1">
      <alignment/>
      <protection hidden="1" locked="0"/>
    </xf>
    <xf numFmtId="0" fontId="2" fillId="0" borderId="24" xfId="57" applyFont="1" applyFill="1" applyBorder="1" applyAlignment="1" applyProtection="1">
      <alignment/>
      <protection hidden="1" locked="0"/>
    </xf>
    <xf numFmtId="1" fontId="2" fillId="0" borderId="22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4" xfId="57" applyNumberFormat="1" applyFont="1" applyFill="1" applyBorder="1" applyAlignment="1" applyProtection="1">
      <alignment horizontal="center" vertical="center"/>
      <protection hidden="1" locked="0"/>
    </xf>
    <xf numFmtId="0" fontId="2" fillId="38" borderId="34" xfId="0" applyFont="1" applyFill="1" applyBorder="1" applyAlignment="1" applyProtection="1">
      <alignment horizontal="right" vertical="center"/>
      <protection hidden="1" locked="0"/>
    </xf>
    <xf numFmtId="0" fontId="3" fillId="0" borderId="23" xfId="57" applyFont="1" applyFill="1" applyBorder="1" applyAlignment="1">
      <alignment horizontal="left"/>
      <protection/>
    </xf>
    <xf numFmtId="0" fontId="3" fillId="0" borderId="24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/>
      <protection hidden="1"/>
    </xf>
    <xf numFmtId="49" fontId="2" fillId="39" borderId="35" xfId="62" applyNumberFormat="1" applyFont="1" applyFill="1" applyBorder="1" applyAlignment="1" applyProtection="1">
      <alignment horizontal="center" vertical="center"/>
      <protection hidden="1" locked="0"/>
    </xf>
    <xf numFmtId="49" fontId="2" fillId="39" borderId="36" xfId="62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2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0" xfId="57" applyFont="1" applyBorder="1" applyAlignment="1">
      <alignment horizontal="center"/>
      <protection/>
    </xf>
    <xf numFmtId="0" fontId="2" fillId="39" borderId="37" xfId="62" applyFont="1" applyFill="1" applyBorder="1" applyAlignment="1" applyProtection="1">
      <alignment horizontal="right" vertical="center"/>
      <protection hidden="1" locked="0"/>
    </xf>
    <xf numFmtId="0" fontId="2" fillId="39" borderId="35" xfId="62" applyFont="1" applyFill="1" applyBorder="1" applyAlignment="1" applyProtection="1">
      <alignment horizontal="right" vertical="center"/>
      <protection hidden="1" locked="0"/>
    </xf>
    <xf numFmtId="0" fontId="2" fillId="39" borderId="34" xfId="62" applyFont="1" applyFill="1" applyBorder="1" applyAlignment="1" applyProtection="1">
      <alignment horizontal="right" vertical="center"/>
      <protection hidden="1" locked="0"/>
    </xf>
    <xf numFmtId="0" fontId="2" fillId="38" borderId="35" xfId="0" applyFont="1" applyFill="1" applyBorder="1" applyAlignment="1" applyProtection="1">
      <alignment horizontal="right" vertical="center"/>
      <protection hidden="1" locked="0"/>
    </xf>
    <xf numFmtId="0" fontId="3" fillId="0" borderId="23" xfId="57" applyFont="1" applyFill="1" applyBorder="1" applyAlignment="1">
      <alignment/>
      <protection/>
    </xf>
    <xf numFmtId="0" fontId="3" fillId="0" borderId="24" xfId="57" applyFont="1" applyFill="1" applyBorder="1" applyAlignment="1">
      <alignment/>
      <protection/>
    </xf>
    <xf numFmtId="49" fontId="2" fillId="38" borderId="35" xfId="0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Fill="1" applyBorder="1" applyAlignment="1" applyProtection="1">
      <alignment horizontal="center" vertical="top"/>
      <protection hidden="1"/>
    </xf>
    <xf numFmtId="0" fontId="3" fillId="0" borderId="0" xfId="57" applyFont="1" applyFill="1" applyBorder="1" applyAlignment="1" applyProtection="1">
      <alignment horizontal="center"/>
      <protection hidden="1"/>
    </xf>
    <xf numFmtId="0" fontId="3" fillId="0" borderId="38" xfId="57" applyFont="1" applyBorder="1" applyAlignment="1" applyProtection="1">
      <alignment horizontal="center" vertical="top"/>
      <protection hidden="1"/>
    </xf>
    <xf numFmtId="0" fontId="3" fillId="0" borderId="38" xfId="57" applyFont="1" applyBorder="1" applyAlignment="1">
      <alignment horizontal="center"/>
      <protection/>
    </xf>
    <xf numFmtId="0" fontId="3" fillId="0" borderId="39" xfId="57" applyFont="1" applyBorder="1" applyAlignment="1">
      <alignment/>
      <protection/>
    </xf>
    <xf numFmtId="0" fontId="3" fillId="0" borderId="23" xfId="57" applyFont="1" applyFill="1" applyBorder="1" applyAlignment="1" applyProtection="1">
      <alignment horizontal="center" vertical="top"/>
      <protection hidden="1"/>
    </xf>
    <xf numFmtId="0" fontId="3" fillId="0" borderId="23" xfId="57" applyFont="1" applyFill="1" applyBorder="1" applyAlignment="1" applyProtection="1">
      <alignment horizontal="center"/>
      <protection hidden="1"/>
    </xf>
    <xf numFmtId="0" fontId="3" fillId="0" borderId="20" xfId="57" applyFont="1" applyBorder="1" applyAlignment="1" applyProtection="1">
      <alignment horizontal="right" wrapText="1"/>
      <protection hidden="1"/>
    </xf>
    <xf numFmtId="49" fontId="4" fillId="0" borderId="40" xfId="53" applyNumberFormat="1" applyFont="1" applyFill="1" applyBorder="1" applyAlignment="1" applyProtection="1">
      <alignment horizontal="left" vertical="center"/>
      <protection hidden="1" locked="0"/>
    </xf>
    <xf numFmtId="49" fontId="4" fillId="0" borderId="41" xfId="53" applyNumberFormat="1" applyFont="1" applyFill="1" applyBorder="1" applyAlignment="1" applyProtection="1">
      <alignment horizontal="left" vertical="center"/>
      <protection hidden="1" locked="0"/>
    </xf>
    <xf numFmtId="49" fontId="4" fillId="0" borderId="42" xfId="53" applyNumberFormat="1" applyFont="1" applyFill="1" applyBorder="1" applyAlignment="1" applyProtection="1">
      <alignment horizontal="left" vertical="center"/>
      <protection hidden="1" locked="0"/>
    </xf>
    <xf numFmtId="49" fontId="3" fillId="0" borderId="22" xfId="62" applyNumberFormat="1" applyFont="1" applyFill="1" applyBorder="1" applyAlignment="1" applyProtection="1">
      <alignment horizontal="left" vertical="center"/>
      <protection hidden="1" locked="0"/>
    </xf>
    <xf numFmtId="49" fontId="3" fillId="0" borderId="23" xfId="62" applyNumberFormat="1" applyFont="1" applyFill="1" applyBorder="1" applyAlignment="1" applyProtection="1">
      <alignment horizontal="left" vertical="center"/>
      <protection hidden="1" locked="0"/>
    </xf>
    <xf numFmtId="0" fontId="3" fillId="0" borderId="24" xfId="62" applyFont="1" applyFill="1" applyBorder="1" applyAlignment="1">
      <alignment horizontal="left" vertical="center"/>
      <protection/>
    </xf>
    <xf numFmtId="0" fontId="15" fillId="0" borderId="0" xfId="62" applyFont="1" applyBorder="1" applyAlignment="1" applyProtection="1">
      <alignment horizontal="left"/>
      <protection hidden="1"/>
    </xf>
    <xf numFmtId="0" fontId="16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0" xfId="62" applyBorder="1" applyAlignment="1">
      <alignment/>
      <protection/>
    </xf>
    <xf numFmtId="0" fontId="10" fillId="0" borderId="43" xfId="57" applyFont="1" applyBorder="1" applyAlignment="1">
      <alignment/>
      <protection/>
    </xf>
    <xf numFmtId="0" fontId="10" fillId="0" borderId="13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3" xfId="57" applyFont="1" applyBorder="1" applyAlignment="1" applyProtection="1">
      <alignment horizontal="center"/>
      <protection hidden="1"/>
    </xf>
    <xf numFmtId="0" fontId="3" fillId="0" borderId="34" xfId="62" applyFont="1" applyFill="1" applyBorder="1" applyAlignment="1" applyProtection="1">
      <alignment horizontal="left" vertical="center"/>
      <protection hidden="1" locked="0"/>
    </xf>
    <xf numFmtId="0" fontId="3" fillId="0" borderId="36" xfId="62" applyFont="1" applyFill="1" applyBorder="1" applyAlignment="1" applyProtection="1">
      <alignment horizontal="left" vertical="center"/>
      <protection hidden="1" locked="0"/>
    </xf>
    <xf numFmtId="49" fontId="3" fillId="0" borderId="35" xfId="62" applyNumberFormat="1" applyFont="1" applyFill="1" applyBorder="1" applyAlignment="1" applyProtection="1">
      <alignment horizontal="left" vertical="center"/>
      <protection hidden="1" locked="0"/>
    </xf>
    <xf numFmtId="49" fontId="3" fillId="0" borderId="35" xfId="57" applyNumberFormat="1" applyFont="1" applyFill="1" applyBorder="1" applyAlignment="1" applyProtection="1">
      <alignment horizontal="left" vertical="center"/>
      <protection hidden="1" locked="0"/>
    </xf>
    <xf numFmtId="49" fontId="3" fillId="0" borderId="36" xfId="57" applyNumberFormat="1" applyFont="1" applyFill="1" applyBorder="1" applyAlignment="1" applyProtection="1">
      <alignment horizontal="left" vertical="center"/>
      <protection hidden="1" locked="0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17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0" fillId="0" borderId="44" xfId="0" applyFont="1" applyFill="1" applyBorder="1" applyAlignment="1">
      <alignment horizontal="left" vertical="center" wrapText="1"/>
    </xf>
    <xf numFmtId="0" fontId="0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3" fillId="0" borderId="31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48" xfId="0" applyFont="1" applyFill="1" applyBorder="1" applyAlignment="1">
      <alignment horizontal="left" vertical="center" wrapText="1"/>
    </xf>
    <xf numFmtId="0" fontId="3" fillId="0" borderId="49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Alignment="1">
      <alignment vertical="center"/>
    </xf>
    <xf numFmtId="0" fontId="3" fillId="0" borderId="17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 indent="1"/>
    </xf>
    <xf numFmtId="0" fontId="0" fillId="0" borderId="44" xfId="0" applyFont="1" applyFill="1" applyBorder="1" applyAlignment="1">
      <alignment vertical="center"/>
    </xf>
    <xf numFmtId="0" fontId="0" fillId="0" borderId="45" xfId="0" applyFont="1" applyFill="1" applyBorder="1" applyAlignment="1">
      <alignment vertical="center"/>
    </xf>
    <xf numFmtId="0" fontId="6" fillId="0" borderId="16" xfId="0" applyFont="1" applyFill="1" applyBorder="1" applyAlignment="1" applyProtection="1">
      <alignment horizontal="center" vertical="center" wrapText="1"/>
      <protection hidden="1"/>
    </xf>
    <xf numFmtId="0" fontId="2" fillId="0" borderId="22" xfId="0" applyFont="1" applyFill="1" applyBorder="1" applyAlignment="1">
      <alignment horizontal="left" vertical="center" wrapText="1"/>
    </xf>
    <xf numFmtId="0" fontId="0" fillId="0" borderId="23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3" xfId="0" applyFont="1" applyFill="1" applyBorder="1" applyAlignment="1" applyProtection="1">
      <alignment horizontal="center" vertical="top" wrapText="1"/>
      <protection hidden="1"/>
    </xf>
    <xf numFmtId="0" fontId="7" fillId="0" borderId="18" xfId="0" applyFont="1" applyFill="1" applyBorder="1" applyAlignment="1" applyProtection="1">
      <alignment vertical="center" wrapText="1"/>
      <protection hidden="1"/>
    </xf>
    <xf numFmtId="0" fontId="7" fillId="0" borderId="44" xfId="0" applyFont="1" applyFill="1" applyBorder="1" applyAlignment="1" applyProtection="1">
      <alignment vertical="center" wrapText="1"/>
      <protection hidden="1"/>
    </xf>
    <xf numFmtId="0" fontId="7" fillId="0" borderId="45" xfId="0" applyFont="1" applyFill="1" applyBorder="1" applyAlignment="1" applyProtection="1">
      <alignment vertical="center" wrapText="1"/>
      <protection hidden="1"/>
    </xf>
    <xf numFmtId="0" fontId="2" fillId="0" borderId="18" xfId="0" applyFont="1" applyFill="1" applyBorder="1" applyAlignment="1" applyProtection="1">
      <alignment horizontal="center" vertical="center" wrapText="1"/>
      <protection hidden="1"/>
    </xf>
    <xf numFmtId="0" fontId="2" fillId="0" borderId="44" xfId="0" applyFont="1" applyFill="1" applyBorder="1" applyAlignment="1" applyProtection="1">
      <alignment horizontal="center" vertical="center" wrapText="1"/>
      <protection hidden="1"/>
    </xf>
    <xf numFmtId="0" fontId="2" fillId="0" borderId="45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23" xfId="0" applyFont="1" applyFill="1" applyBorder="1" applyAlignment="1" applyProtection="1">
      <alignment horizontal="left" vertical="center" wrapText="1"/>
      <protection hidden="1"/>
    </xf>
    <xf numFmtId="0" fontId="2" fillId="0" borderId="17" xfId="0" applyFont="1" applyFill="1" applyBorder="1" applyAlignment="1" applyProtection="1">
      <alignment horizontal="center" vertical="center" wrapText="1"/>
      <protection hidden="1"/>
    </xf>
    <xf numFmtId="0" fontId="6" fillId="0" borderId="17" xfId="0" applyFont="1" applyFill="1" applyBorder="1" applyAlignment="1" applyProtection="1">
      <alignment horizontal="center" vertical="center" wrapText="1"/>
      <protection hidden="1"/>
    </xf>
    <xf numFmtId="0" fontId="2" fillId="0" borderId="30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 indent="1"/>
    </xf>
    <xf numFmtId="0" fontId="3" fillId="0" borderId="47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3" fillId="0" borderId="50" xfId="0" applyFont="1" applyFill="1" applyBorder="1" applyAlignment="1">
      <alignment horizontal="left" vertical="center" wrapText="1" indent="1"/>
    </xf>
    <xf numFmtId="0" fontId="3" fillId="0" borderId="51" xfId="0" applyFont="1" applyFill="1" applyBorder="1" applyAlignment="1">
      <alignment horizontal="left" vertical="center" wrapText="1" indent="1"/>
    </xf>
    <xf numFmtId="0" fontId="3" fillId="0" borderId="52" xfId="0" applyFont="1" applyFill="1" applyBorder="1" applyAlignment="1">
      <alignment horizontal="left" vertical="center" wrapText="1" indent="1"/>
    </xf>
    <xf numFmtId="0" fontId="2" fillId="0" borderId="45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 indent="1"/>
    </xf>
    <xf numFmtId="0" fontId="2" fillId="0" borderId="47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 indent="1"/>
    </xf>
    <xf numFmtId="0" fontId="2" fillId="0" borderId="33" xfId="0" applyFont="1" applyFill="1" applyBorder="1" applyAlignment="1">
      <alignment horizontal="left" vertical="center" wrapText="1" indent="1"/>
    </xf>
    <xf numFmtId="0" fontId="2" fillId="0" borderId="48" xfId="0" applyFont="1" applyFill="1" applyBorder="1" applyAlignment="1">
      <alignment horizontal="left" vertical="center" wrapText="1" indent="1"/>
    </xf>
    <xf numFmtId="0" fontId="2" fillId="0" borderId="49" xfId="0" applyFont="1" applyFill="1" applyBorder="1" applyAlignment="1">
      <alignment horizontal="left" vertical="center" wrapText="1" indent="1"/>
    </xf>
    <xf numFmtId="0" fontId="2" fillId="0" borderId="53" xfId="0" applyFont="1" applyFill="1" applyBorder="1" applyAlignment="1">
      <alignment horizontal="left" vertical="center" wrapText="1"/>
    </xf>
    <xf numFmtId="0" fontId="2" fillId="0" borderId="54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48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0" fillId="0" borderId="44" xfId="0" applyFont="1" applyFill="1" applyBorder="1" applyAlignment="1">
      <alignment vertical="center" wrapText="1"/>
    </xf>
    <xf numFmtId="0" fontId="0" fillId="0" borderId="45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 applyProtection="1">
      <alignment vertical="center" wrapText="1"/>
      <protection hidden="1"/>
    </xf>
    <xf numFmtId="0" fontId="6" fillId="0" borderId="44" xfId="0" applyFont="1" applyFill="1" applyBorder="1" applyAlignment="1" applyProtection="1">
      <alignment vertical="center" wrapText="1"/>
      <protection hidden="1"/>
    </xf>
    <xf numFmtId="0" fontId="6" fillId="0" borderId="45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17" xfId="0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48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0" fillId="0" borderId="44" xfId="0" applyFont="1" applyFill="1" applyBorder="1" applyAlignment="1">
      <alignment vertical="center" wrapText="1"/>
    </xf>
    <xf numFmtId="0" fontId="0" fillId="0" borderId="45" xfId="0" applyFont="1" applyFill="1" applyBorder="1" applyAlignment="1">
      <alignment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varteks.com" TargetMode="External" /><Relationship Id="rId2" Type="http://schemas.openxmlformats.org/officeDocument/2006/relationships/hyperlink" Target="http://www.varteks.com/" TargetMode="External" /><Relationship Id="rId3" Type="http://schemas.openxmlformats.org/officeDocument/2006/relationships/hyperlink" Target="mailto:vbolsec@varteks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tabSelected="1" view="pageBreakPreview" zoomScale="110" zoomScaleSheetLayoutView="110" zoomScalePageLayoutView="0" workbookViewId="0" topLeftCell="A1">
      <selection activeCell="J33" sqref="J33"/>
    </sheetView>
  </sheetViews>
  <sheetFormatPr defaultColWidth="9.140625" defaultRowHeight="12.75"/>
  <cols>
    <col min="1" max="1" width="9.140625" style="6" customWidth="1"/>
    <col min="2" max="2" width="13.00390625" style="6" customWidth="1"/>
    <col min="3" max="4" width="9.140625" style="6" customWidth="1"/>
    <col min="5" max="5" width="9.8515625" style="6" bestFit="1" customWidth="1"/>
    <col min="6" max="6" width="9.140625" style="6" customWidth="1"/>
    <col min="7" max="7" width="15.140625" style="6" customWidth="1"/>
    <col min="8" max="8" width="19.28125" style="6" customWidth="1"/>
    <col min="9" max="9" width="14.421875" style="6" customWidth="1"/>
    <col min="10" max="16384" width="9.140625" style="6" customWidth="1"/>
  </cols>
  <sheetData>
    <row r="1" spans="1:12" ht="15.75">
      <c r="A1" s="248" t="s">
        <v>152</v>
      </c>
      <c r="B1" s="249"/>
      <c r="C1" s="249"/>
      <c r="D1" s="58"/>
      <c r="E1" s="58"/>
      <c r="F1" s="58"/>
      <c r="G1" s="58"/>
      <c r="H1" s="58"/>
      <c r="I1" s="59"/>
      <c r="J1" s="5"/>
      <c r="K1" s="5"/>
      <c r="L1" s="5"/>
    </row>
    <row r="2" spans="1:12" ht="12.75">
      <c r="A2" s="188" t="s">
        <v>153</v>
      </c>
      <c r="B2" s="189"/>
      <c r="C2" s="189"/>
      <c r="D2" s="190"/>
      <c r="E2" s="89">
        <v>41275</v>
      </c>
      <c r="F2" s="7"/>
      <c r="G2" s="8" t="s">
        <v>154</v>
      </c>
      <c r="H2" s="89">
        <v>41639</v>
      </c>
      <c r="I2" s="60"/>
      <c r="J2" s="5"/>
      <c r="K2" s="5"/>
      <c r="L2" s="5"/>
    </row>
    <row r="3" spans="1:12" ht="12.75">
      <c r="A3" s="61"/>
      <c r="B3" s="9"/>
      <c r="C3" s="9"/>
      <c r="D3" s="9"/>
      <c r="E3" s="10"/>
      <c r="F3" s="10"/>
      <c r="G3" s="9"/>
      <c r="H3" s="9"/>
      <c r="I3" s="62"/>
      <c r="J3" s="5"/>
      <c r="K3" s="5"/>
      <c r="L3" s="5"/>
    </row>
    <row r="4" spans="1:12" ht="15.75">
      <c r="A4" s="191" t="s">
        <v>213</v>
      </c>
      <c r="B4" s="192"/>
      <c r="C4" s="192"/>
      <c r="D4" s="192"/>
      <c r="E4" s="192"/>
      <c r="F4" s="192"/>
      <c r="G4" s="192"/>
      <c r="H4" s="192"/>
      <c r="I4" s="193"/>
      <c r="J4" s="5"/>
      <c r="K4" s="5"/>
      <c r="L4" s="5"/>
    </row>
    <row r="5" spans="1:12" ht="12.75">
      <c r="A5" s="63"/>
      <c r="B5" s="11"/>
      <c r="C5" s="11"/>
      <c r="D5" s="11"/>
      <c r="E5" s="12"/>
      <c r="F5" s="64"/>
      <c r="G5" s="13"/>
      <c r="H5" s="14"/>
      <c r="I5" s="65"/>
      <c r="J5" s="5"/>
      <c r="K5" s="5"/>
      <c r="L5" s="5"/>
    </row>
    <row r="6" spans="1:12" ht="12.75">
      <c r="A6" s="194" t="s">
        <v>155</v>
      </c>
      <c r="B6" s="195"/>
      <c r="C6" s="196" t="s">
        <v>217</v>
      </c>
      <c r="D6" s="197"/>
      <c r="E6" s="22"/>
      <c r="F6" s="22"/>
      <c r="G6" s="22"/>
      <c r="H6" s="22"/>
      <c r="I6" s="66"/>
      <c r="J6" s="5"/>
      <c r="K6" s="5"/>
      <c r="L6" s="5"/>
    </row>
    <row r="7" spans="1:12" ht="12.75">
      <c r="A7" s="67"/>
      <c r="B7" s="17"/>
      <c r="C7" s="11"/>
      <c r="D7" s="11"/>
      <c r="E7" s="22"/>
      <c r="F7" s="22"/>
      <c r="G7" s="22"/>
      <c r="H7" s="22"/>
      <c r="I7" s="66"/>
      <c r="J7" s="5"/>
      <c r="K7" s="5"/>
      <c r="L7" s="5"/>
    </row>
    <row r="8" spans="1:12" ht="12.75">
      <c r="A8" s="198" t="s">
        <v>156</v>
      </c>
      <c r="B8" s="199"/>
      <c r="C8" s="196" t="s">
        <v>218</v>
      </c>
      <c r="D8" s="197"/>
      <c r="E8" s="22"/>
      <c r="F8" s="22"/>
      <c r="G8" s="22"/>
      <c r="H8" s="22"/>
      <c r="I8" s="68"/>
      <c r="J8" s="5"/>
      <c r="K8" s="5"/>
      <c r="L8" s="5"/>
    </row>
    <row r="9" spans="1:12" ht="12.75">
      <c r="A9" s="69"/>
      <c r="B9" s="34"/>
      <c r="C9" s="15"/>
      <c r="D9" s="20"/>
      <c r="E9" s="11"/>
      <c r="F9" s="11"/>
      <c r="G9" s="11"/>
      <c r="H9" s="11"/>
      <c r="I9" s="68"/>
      <c r="J9" s="5"/>
      <c r="K9" s="5"/>
      <c r="L9" s="5"/>
    </row>
    <row r="10" spans="1:12" ht="12.75">
      <c r="A10" s="200" t="s">
        <v>157</v>
      </c>
      <c r="B10" s="201"/>
      <c r="C10" s="196" t="s">
        <v>238</v>
      </c>
      <c r="D10" s="197"/>
      <c r="E10" s="11"/>
      <c r="F10" s="11"/>
      <c r="G10" s="11"/>
      <c r="H10" s="11"/>
      <c r="I10" s="68"/>
      <c r="J10" s="5"/>
      <c r="K10" s="5"/>
      <c r="L10" s="5"/>
    </row>
    <row r="11" spans="1:12" ht="12.75">
      <c r="A11" s="202"/>
      <c r="B11" s="201"/>
      <c r="C11" s="11"/>
      <c r="D11" s="11"/>
      <c r="E11" s="11"/>
      <c r="F11" s="11"/>
      <c r="G11" s="11"/>
      <c r="H11" s="11"/>
      <c r="I11" s="68"/>
      <c r="J11" s="5"/>
      <c r="K11" s="5"/>
      <c r="L11" s="5"/>
    </row>
    <row r="12" spans="1:12" ht="12.75">
      <c r="A12" s="194" t="s">
        <v>158</v>
      </c>
      <c r="B12" s="195"/>
      <c r="C12" s="185" t="s">
        <v>219</v>
      </c>
      <c r="D12" s="186"/>
      <c r="E12" s="186"/>
      <c r="F12" s="186"/>
      <c r="G12" s="186"/>
      <c r="H12" s="186"/>
      <c r="I12" s="187"/>
      <c r="J12" s="5"/>
      <c r="K12" s="5"/>
      <c r="L12" s="5"/>
    </row>
    <row r="13" spans="1:12" ht="12.75">
      <c r="A13" s="67"/>
      <c r="B13" s="17"/>
      <c r="C13" s="16"/>
      <c r="D13" s="11"/>
      <c r="E13" s="11"/>
      <c r="F13" s="11"/>
      <c r="G13" s="11"/>
      <c r="H13" s="11"/>
      <c r="I13" s="68"/>
      <c r="J13" s="5"/>
      <c r="K13" s="5"/>
      <c r="L13" s="5"/>
    </row>
    <row r="14" spans="1:12" ht="12.75">
      <c r="A14" s="194" t="s">
        <v>159</v>
      </c>
      <c r="B14" s="195"/>
      <c r="C14" s="206">
        <v>42000</v>
      </c>
      <c r="D14" s="207"/>
      <c r="E14" s="11"/>
      <c r="F14" s="185" t="s">
        <v>220</v>
      </c>
      <c r="G14" s="186"/>
      <c r="H14" s="186"/>
      <c r="I14" s="187"/>
      <c r="J14" s="5"/>
      <c r="K14" s="5"/>
      <c r="L14" s="5"/>
    </row>
    <row r="15" spans="1:12" ht="12.75">
      <c r="A15" s="67"/>
      <c r="B15" s="17"/>
      <c r="C15" s="11"/>
      <c r="D15" s="11"/>
      <c r="E15" s="11"/>
      <c r="F15" s="11"/>
      <c r="G15" s="11"/>
      <c r="H15" s="11"/>
      <c r="I15" s="68"/>
      <c r="J15" s="5"/>
      <c r="K15" s="5"/>
      <c r="L15" s="5"/>
    </row>
    <row r="16" spans="1:12" ht="12.75">
      <c r="A16" s="194" t="s">
        <v>160</v>
      </c>
      <c r="B16" s="195"/>
      <c r="C16" s="185" t="s">
        <v>221</v>
      </c>
      <c r="D16" s="186"/>
      <c r="E16" s="186"/>
      <c r="F16" s="186"/>
      <c r="G16" s="186"/>
      <c r="H16" s="186"/>
      <c r="I16" s="187"/>
      <c r="J16" s="5"/>
      <c r="K16" s="5"/>
      <c r="L16" s="5"/>
    </row>
    <row r="17" spans="1:12" ht="12.75">
      <c r="A17" s="67"/>
      <c r="B17" s="17"/>
      <c r="C17" s="11"/>
      <c r="D17" s="11"/>
      <c r="E17" s="11"/>
      <c r="F17" s="11"/>
      <c r="G17" s="11"/>
      <c r="H17" s="11"/>
      <c r="I17" s="68"/>
      <c r="J17" s="5"/>
      <c r="K17" s="5"/>
      <c r="L17" s="5"/>
    </row>
    <row r="18" spans="1:12" ht="12.75">
      <c r="A18" s="194" t="s">
        <v>161</v>
      </c>
      <c r="B18" s="195"/>
      <c r="C18" s="203" t="s">
        <v>222</v>
      </c>
      <c r="D18" s="204"/>
      <c r="E18" s="204"/>
      <c r="F18" s="204"/>
      <c r="G18" s="204"/>
      <c r="H18" s="204"/>
      <c r="I18" s="205"/>
      <c r="J18" s="5"/>
      <c r="K18" s="5"/>
      <c r="L18" s="5"/>
    </row>
    <row r="19" spans="1:12" ht="12.75">
      <c r="A19" s="67"/>
      <c r="B19" s="17"/>
      <c r="C19" s="16"/>
      <c r="D19" s="11"/>
      <c r="E19" s="11"/>
      <c r="F19" s="11"/>
      <c r="G19" s="11"/>
      <c r="H19" s="11"/>
      <c r="I19" s="68"/>
      <c r="J19" s="5"/>
      <c r="K19" s="5"/>
      <c r="L19" s="5"/>
    </row>
    <row r="20" spans="1:12" ht="12.75">
      <c r="A20" s="194" t="s">
        <v>162</v>
      </c>
      <c r="B20" s="195"/>
      <c r="C20" s="203" t="s">
        <v>223</v>
      </c>
      <c r="D20" s="204"/>
      <c r="E20" s="204"/>
      <c r="F20" s="204"/>
      <c r="G20" s="204"/>
      <c r="H20" s="204"/>
      <c r="I20" s="205"/>
      <c r="J20" s="5"/>
      <c r="K20" s="5"/>
      <c r="L20" s="5"/>
    </row>
    <row r="21" spans="1:12" ht="12.75">
      <c r="A21" s="67"/>
      <c r="B21" s="17"/>
      <c r="C21" s="16"/>
      <c r="D21" s="11"/>
      <c r="E21" s="11"/>
      <c r="F21" s="11"/>
      <c r="G21" s="11"/>
      <c r="H21" s="11"/>
      <c r="I21" s="68"/>
      <c r="J21" s="5"/>
      <c r="K21" s="5"/>
      <c r="L21" s="5"/>
    </row>
    <row r="22" spans="1:12" ht="12.75">
      <c r="A22" s="194" t="s">
        <v>163</v>
      </c>
      <c r="B22" s="195"/>
      <c r="C22" s="90">
        <v>472</v>
      </c>
      <c r="D22" s="185" t="s">
        <v>220</v>
      </c>
      <c r="E22" s="209"/>
      <c r="F22" s="210"/>
      <c r="G22" s="194"/>
      <c r="H22" s="211"/>
      <c r="I22" s="70"/>
      <c r="J22" s="5"/>
      <c r="K22" s="5"/>
      <c r="L22" s="5"/>
    </row>
    <row r="23" spans="1:12" ht="12.75">
      <c r="A23" s="67"/>
      <c r="B23" s="17"/>
      <c r="C23" s="11"/>
      <c r="D23" s="18"/>
      <c r="E23" s="18"/>
      <c r="F23" s="18"/>
      <c r="G23" s="18"/>
      <c r="H23" s="11"/>
      <c r="I23" s="68"/>
      <c r="J23" s="5"/>
      <c r="K23" s="5"/>
      <c r="L23" s="5"/>
    </row>
    <row r="24" spans="1:12" ht="12.75">
      <c r="A24" s="194" t="s">
        <v>164</v>
      </c>
      <c r="B24" s="195"/>
      <c r="C24" s="90">
        <v>5</v>
      </c>
      <c r="D24" s="185" t="s">
        <v>224</v>
      </c>
      <c r="E24" s="209"/>
      <c r="F24" s="209"/>
      <c r="G24" s="210"/>
      <c r="H24" s="35" t="s">
        <v>165</v>
      </c>
      <c r="I24" s="114">
        <v>1773</v>
      </c>
      <c r="J24" s="5"/>
      <c r="K24" s="5"/>
      <c r="L24" s="5"/>
    </row>
    <row r="25" spans="1:12" ht="12.75">
      <c r="A25" s="67"/>
      <c r="B25" s="17"/>
      <c r="C25" s="11"/>
      <c r="D25" s="18"/>
      <c r="E25" s="18"/>
      <c r="F25" s="18"/>
      <c r="G25" s="17"/>
      <c r="H25" s="17" t="s">
        <v>214</v>
      </c>
      <c r="I25" s="71"/>
      <c r="J25" s="5"/>
      <c r="K25" s="5"/>
      <c r="L25" s="5"/>
    </row>
    <row r="26" spans="1:12" ht="12.75">
      <c r="A26" s="194" t="s">
        <v>166</v>
      </c>
      <c r="B26" s="195"/>
      <c r="C26" s="91" t="s">
        <v>228</v>
      </c>
      <c r="D26" s="19"/>
      <c r="E26" s="72"/>
      <c r="F26" s="18"/>
      <c r="G26" s="214" t="s">
        <v>167</v>
      </c>
      <c r="H26" s="195"/>
      <c r="I26" s="92" t="s">
        <v>227</v>
      </c>
      <c r="J26" s="5"/>
      <c r="K26" s="5"/>
      <c r="L26" s="5"/>
    </row>
    <row r="27" spans="1:12" ht="12.75">
      <c r="A27" s="67"/>
      <c r="B27" s="17"/>
      <c r="C27" s="11"/>
      <c r="D27" s="18"/>
      <c r="E27" s="18"/>
      <c r="F27" s="18"/>
      <c r="G27" s="18"/>
      <c r="H27" s="11"/>
      <c r="I27" s="73"/>
      <c r="J27" s="5"/>
      <c r="K27" s="5"/>
      <c r="L27" s="5"/>
    </row>
    <row r="28" spans="1:12" ht="12.75">
      <c r="A28" s="215" t="s">
        <v>168</v>
      </c>
      <c r="B28" s="216"/>
      <c r="C28" s="217"/>
      <c r="D28" s="217"/>
      <c r="E28" s="218" t="s">
        <v>169</v>
      </c>
      <c r="F28" s="219"/>
      <c r="G28" s="219"/>
      <c r="H28" s="220" t="s">
        <v>170</v>
      </c>
      <c r="I28" s="221"/>
      <c r="J28" s="5"/>
      <c r="K28" s="5"/>
      <c r="L28" s="5"/>
    </row>
    <row r="29" spans="1:12" ht="12.75">
      <c r="A29" s="74"/>
      <c r="B29" s="72"/>
      <c r="C29" s="72"/>
      <c r="D29" s="20"/>
      <c r="E29" s="11"/>
      <c r="F29" s="11"/>
      <c r="G29" s="11"/>
      <c r="H29" s="21"/>
      <c r="I29" s="73"/>
      <c r="J29" s="5"/>
      <c r="K29" s="5"/>
      <c r="L29" s="5"/>
    </row>
    <row r="30" spans="1:12" ht="12.75">
      <c r="A30" s="225" t="s">
        <v>311</v>
      </c>
      <c r="B30" s="225"/>
      <c r="C30" s="225"/>
      <c r="D30" s="225"/>
      <c r="E30" s="208" t="s">
        <v>312</v>
      </c>
      <c r="F30" s="208"/>
      <c r="G30" s="208"/>
      <c r="H30" s="228" t="s">
        <v>313</v>
      </c>
      <c r="I30" s="228"/>
      <c r="J30" s="137"/>
      <c r="K30" s="5"/>
      <c r="L30" s="5"/>
    </row>
    <row r="31" spans="1:12" ht="12.75">
      <c r="A31" s="94"/>
      <c r="B31" s="95"/>
      <c r="C31" s="96"/>
      <c r="D31" s="97"/>
      <c r="E31" s="97"/>
      <c r="F31" s="97"/>
      <c r="G31" s="98"/>
      <c r="H31" s="20"/>
      <c r="I31" s="99"/>
      <c r="J31" s="5"/>
      <c r="K31" s="5"/>
      <c r="L31" s="5"/>
    </row>
    <row r="32" spans="1:12" ht="12.75">
      <c r="A32" s="222" t="s">
        <v>229</v>
      </c>
      <c r="B32" s="223"/>
      <c r="C32" s="223"/>
      <c r="D32" s="223"/>
      <c r="E32" s="224" t="s">
        <v>230</v>
      </c>
      <c r="F32" s="224"/>
      <c r="G32" s="224"/>
      <c r="H32" s="212" t="s">
        <v>231</v>
      </c>
      <c r="I32" s="213"/>
      <c r="J32" s="5"/>
      <c r="K32" s="5"/>
      <c r="L32" s="5"/>
    </row>
    <row r="33" spans="1:12" ht="12.75">
      <c r="A33" s="100"/>
      <c r="B33" s="101"/>
      <c r="C33" s="229"/>
      <c r="D33" s="230"/>
      <c r="E33" s="20"/>
      <c r="F33" s="229"/>
      <c r="G33" s="230"/>
      <c r="H33" s="20"/>
      <c r="I33" s="65"/>
      <c r="J33" s="5"/>
      <c r="K33" s="5"/>
      <c r="L33" s="5"/>
    </row>
    <row r="34" spans="1:12" ht="12.75">
      <c r="A34" s="222" t="s">
        <v>239</v>
      </c>
      <c r="B34" s="223"/>
      <c r="C34" s="223"/>
      <c r="D34" s="223"/>
      <c r="E34" s="224" t="s">
        <v>230</v>
      </c>
      <c r="F34" s="224"/>
      <c r="G34" s="224"/>
      <c r="H34" s="212" t="s">
        <v>307</v>
      </c>
      <c r="I34" s="213"/>
      <c r="J34" s="5"/>
      <c r="K34" s="5"/>
      <c r="L34" s="5"/>
    </row>
    <row r="35" spans="1:12" ht="12.75">
      <c r="A35" s="100"/>
      <c r="B35" s="101"/>
      <c r="C35" s="102"/>
      <c r="D35" s="103"/>
      <c r="E35" s="20"/>
      <c r="F35" s="102"/>
      <c r="G35" s="103"/>
      <c r="H35" s="20"/>
      <c r="I35" s="65"/>
      <c r="J35" s="5"/>
      <c r="K35" s="5"/>
      <c r="L35" s="5"/>
    </row>
    <row r="36" spans="1:12" ht="12.75">
      <c r="A36" s="222" t="s">
        <v>232</v>
      </c>
      <c r="B36" s="223"/>
      <c r="C36" s="223"/>
      <c r="D36" s="223"/>
      <c r="E36" s="224" t="s">
        <v>230</v>
      </c>
      <c r="F36" s="224"/>
      <c r="G36" s="224"/>
      <c r="H36" s="212" t="s">
        <v>233</v>
      </c>
      <c r="I36" s="213"/>
      <c r="J36" s="5"/>
      <c r="K36" s="5"/>
      <c r="L36" s="5"/>
    </row>
    <row r="37" spans="1:12" s="110" customFormat="1" ht="12.75">
      <c r="A37" s="130"/>
      <c r="B37" s="107"/>
      <c r="C37" s="107"/>
      <c r="D37" s="107"/>
      <c r="E37" s="106"/>
      <c r="F37" s="107"/>
      <c r="G37" s="107"/>
      <c r="H37" s="108"/>
      <c r="I37" s="131"/>
      <c r="J37" s="107"/>
      <c r="K37" s="109"/>
      <c r="L37" s="109"/>
    </row>
    <row r="38" spans="1:12" ht="12.75">
      <c r="A38" s="200" t="s">
        <v>171</v>
      </c>
      <c r="B38" s="236"/>
      <c r="C38" s="196"/>
      <c r="D38" s="197"/>
      <c r="E38" s="20"/>
      <c r="F38" s="185"/>
      <c r="G38" s="226"/>
      <c r="H38" s="226"/>
      <c r="I38" s="227"/>
      <c r="J38" s="5"/>
      <c r="K38" s="5"/>
      <c r="L38" s="5"/>
    </row>
    <row r="39" spans="1:12" ht="12.75">
      <c r="A39" s="75"/>
      <c r="B39" s="23"/>
      <c r="C39" s="251"/>
      <c r="D39" s="252"/>
      <c r="E39" s="11"/>
      <c r="F39" s="251"/>
      <c r="G39" s="253"/>
      <c r="H39" s="24"/>
      <c r="I39" s="76"/>
      <c r="J39" s="5"/>
      <c r="K39" s="5"/>
      <c r="L39" s="5"/>
    </row>
    <row r="40" spans="1:12" ht="12.75">
      <c r="A40" s="200" t="s">
        <v>172</v>
      </c>
      <c r="B40" s="236"/>
      <c r="C40" s="254" t="s">
        <v>234</v>
      </c>
      <c r="D40" s="254"/>
      <c r="E40" s="254"/>
      <c r="F40" s="254"/>
      <c r="G40" s="254"/>
      <c r="H40" s="254"/>
      <c r="I40" s="255"/>
      <c r="J40" s="5"/>
      <c r="K40" s="5"/>
      <c r="L40" s="5"/>
    </row>
    <row r="41" spans="1:12" ht="12.75">
      <c r="A41" s="67"/>
      <c r="B41" s="17"/>
      <c r="C41" s="96" t="s">
        <v>173</v>
      </c>
      <c r="D41" s="20"/>
      <c r="E41" s="20"/>
      <c r="F41" s="20"/>
      <c r="G41" s="20"/>
      <c r="H41" s="20"/>
      <c r="I41" s="65"/>
      <c r="J41" s="5"/>
      <c r="K41" s="5"/>
      <c r="L41" s="5"/>
    </row>
    <row r="42" spans="1:12" ht="12.75">
      <c r="A42" s="200" t="s">
        <v>174</v>
      </c>
      <c r="B42" s="236"/>
      <c r="C42" s="256" t="s">
        <v>235</v>
      </c>
      <c r="D42" s="256"/>
      <c r="E42" s="256"/>
      <c r="F42" s="104"/>
      <c r="G42" s="105" t="s">
        <v>175</v>
      </c>
      <c r="H42" s="257" t="s">
        <v>235</v>
      </c>
      <c r="I42" s="258"/>
      <c r="J42" s="5"/>
      <c r="K42" s="5"/>
      <c r="L42" s="5"/>
    </row>
    <row r="43" spans="1:12" ht="12.75">
      <c r="A43" s="67"/>
      <c r="B43" s="17"/>
      <c r="C43" s="96"/>
      <c r="D43" s="20"/>
      <c r="E43" s="20"/>
      <c r="F43" s="20"/>
      <c r="G43" s="20"/>
      <c r="H43" s="20"/>
      <c r="I43" s="65"/>
      <c r="J43" s="5"/>
      <c r="K43" s="5"/>
      <c r="L43" s="5"/>
    </row>
    <row r="44" spans="1:12" ht="12.75">
      <c r="A44" s="200" t="s">
        <v>161</v>
      </c>
      <c r="B44" s="236"/>
      <c r="C44" s="237" t="s">
        <v>236</v>
      </c>
      <c r="D44" s="238"/>
      <c r="E44" s="238"/>
      <c r="F44" s="238"/>
      <c r="G44" s="238"/>
      <c r="H44" s="238"/>
      <c r="I44" s="239"/>
      <c r="J44" s="5"/>
      <c r="K44" s="5"/>
      <c r="L44" s="5"/>
    </row>
    <row r="45" spans="1:12" ht="12.75">
      <c r="A45" s="67"/>
      <c r="B45" s="17"/>
      <c r="C45" s="20"/>
      <c r="D45" s="20"/>
      <c r="E45" s="20"/>
      <c r="F45" s="20"/>
      <c r="G45" s="20"/>
      <c r="H45" s="20"/>
      <c r="I45" s="65"/>
      <c r="J45" s="5"/>
      <c r="K45" s="5"/>
      <c r="L45" s="5"/>
    </row>
    <row r="46" spans="1:12" ht="12.75">
      <c r="A46" s="194" t="s">
        <v>176</v>
      </c>
      <c r="B46" s="195"/>
      <c r="C46" s="240" t="s">
        <v>237</v>
      </c>
      <c r="D46" s="241"/>
      <c r="E46" s="241"/>
      <c r="F46" s="241"/>
      <c r="G46" s="241"/>
      <c r="H46" s="241"/>
      <c r="I46" s="242"/>
      <c r="J46" s="5"/>
      <c r="K46" s="5"/>
      <c r="L46" s="5"/>
    </row>
    <row r="47" spans="1:12" ht="12.75">
      <c r="A47" s="77"/>
      <c r="B47" s="15"/>
      <c r="C47" s="250" t="s">
        <v>177</v>
      </c>
      <c r="D47" s="250"/>
      <c r="E47" s="250"/>
      <c r="F47" s="250"/>
      <c r="G47" s="250"/>
      <c r="H47" s="250"/>
      <c r="I47" s="78"/>
      <c r="J47" s="5"/>
      <c r="K47" s="5"/>
      <c r="L47" s="5"/>
    </row>
    <row r="48" spans="1:12" ht="12.75">
      <c r="A48" s="77"/>
      <c r="B48" s="15"/>
      <c r="C48" s="25"/>
      <c r="D48" s="25"/>
      <c r="E48" s="25"/>
      <c r="F48" s="25"/>
      <c r="G48" s="25"/>
      <c r="H48" s="25"/>
      <c r="I48" s="78"/>
      <c r="J48" s="5"/>
      <c r="K48" s="5"/>
      <c r="L48" s="5"/>
    </row>
    <row r="49" spans="1:12" ht="12.75">
      <c r="A49" s="77"/>
      <c r="B49" s="243" t="s">
        <v>178</v>
      </c>
      <c r="C49" s="244"/>
      <c r="D49" s="244"/>
      <c r="E49" s="244"/>
      <c r="F49" s="33"/>
      <c r="G49" s="33"/>
      <c r="H49" s="33"/>
      <c r="I49" s="79"/>
      <c r="J49" s="5"/>
      <c r="K49" s="5"/>
      <c r="L49" s="5"/>
    </row>
    <row r="50" spans="1:12" ht="12.75">
      <c r="A50" s="77"/>
      <c r="B50" s="245" t="s">
        <v>316</v>
      </c>
      <c r="C50" s="246"/>
      <c r="D50" s="246"/>
      <c r="E50" s="246"/>
      <c r="F50" s="246"/>
      <c r="G50" s="246"/>
      <c r="H50" s="246"/>
      <c r="I50" s="247"/>
      <c r="J50" s="5"/>
      <c r="K50" s="5"/>
      <c r="L50" s="5"/>
    </row>
    <row r="51" spans="1:12" ht="12.75">
      <c r="A51" s="77"/>
      <c r="B51" s="245" t="s">
        <v>209</v>
      </c>
      <c r="C51" s="246"/>
      <c r="D51" s="246"/>
      <c r="E51" s="246"/>
      <c r="F51" s="246"/>
      <c r="G51" s="246"/>
      <c r="H51" s="246"/>
      <c r="I51" s="247"/>
      <c r="J51" s="5"/>
      <c r="K51" s="5"/>
      <c r="L51" s="5"/>
    </row>
    <row r="52" spans="1:12" ht="12.75">
      <c r="A52" s="77"/>
      <c r="B52" s="245" t="s">
        <v>210</v>
      </c>
      <c r="C52" s="246"/>
      <c r="D52" s="246"/>
      <c r="E52" s="246"/>
      <c r="F52" s="246"/>
      <c r="G52" s="246"/>
      <c r="H52" s="246"/>
      <c r="I52" s="247"/>
      <c r="J52" s="5"/>
      <c r="K52" s="5"/>
      <c r="L52" s="5"/>
    </row>
    <row r="53" spans="1:12" ht="12.75">
      <c r="A53" s="77"/>
      <c r="J53" s="5"/>
      <c r="K53" s="5"/>
      <c r="L53" s="5"/>
    </row>
    <row r="54" spans="1:12" ht="12.75">
      <c r="A54" s="77"/>
      <c r="B54" s="80"/>
      <c r="C54" s="81"/>
      <c r="D54" s="81"/>
      <c r="E54" s="81"/>
      <c r="F54" s="81"/>
      <c r="G54" s="81"/>
      <c r="H54" s="81"/>
      <c r="I54" s="82"/>
      <c r="J54" s="5"/>
      <c r="K54" s="5"/>
      <c r="L54" s="5"/>
    </row>
    <row r="55" spans="1:12" ht="13.5" thickBot="1">
      <c r="A55" s="83" t="s">
        <v>179</v>
      </c>
      <c r="B55" s="11"/>
      <c r="C55" s="11"/>
      <c r="D55" s="11"/>
      <c r="E55" s="11"/>
      <c r="F55" s="11"/>
      <c r="G55" s="26"/>
      <c r="H55" s="27"/>
      <c r="I55" s="84"/>
      <c r="J55" s="5"/>
      <c r="K55" s="5"/>
      <c r="L55" s="5"/>
    </row>
    <row r="56" spans="1:12" ht="12.75">
      <c r="A56" s="63"/>
      <c r="B56" s="11"/>
      <c r="C56" s="11"/>
      <c r="D56" s="11"/>
      <c r="E56" s="15" t="s">
        <v>180</v>
      </c>
      <c r="F56" s="72"/>
      <c r="G56" s="231" t="s">
        <v>181</v>
      </c>
      <c r="H56" s="232"/>
      <c r="I56" s="233"/>
      <c r="J56" s="5"/>
      <c r="K56" s="5"/>
      <c r="L56" s="5"/>
    </row>
    <row r="57" spans="1:12" ht="12.75">
      <c r="A57" s="85"/>
      <c r="B57" s="86"/>
      <c r="C57" s="87"/>
      <c r="D57" s="87"/>
      <c r="E57" s="87"/>
      <c r="F57" s="87"/>
      <c r="G57" s="234"/>
      <c r="H57" s="235"/>
      <c r="I57" s="88"/>
      <c r="J57" s="5"/>
      <c r="K57" s="5"/>
      <c r="L57" s="5"/>
    </row>
  </sheetData>
  <sheetProtection/>
  <protectedRanges>
    <protectedRange sqref="E2 H2 C6:D6 C8:D8 C10:D10 C12:I12 C14:D14 F14:I14 C16:I16 C18:I18 C20:I20 C24:G24 C22:F22 C26 I26 I24 A30:I30" name="Range1"/>
  </protectedRanges>
  <mergeCells count="65">
    <mergeCell ref="A1:C1"/>
    <mergeCell ref="C47:H47"/>
    <mergeCell ref="A40:B40"/>
    <mergeCell ref="C39:D39"/>
    <mergeCell ref="F39:G39"/>
    <mergeCell ref="C40:I40"/>
    <mergeCell ref="A42:B42"/>
    <mergeCell ref="C42:E42"/>
    <mergeCell ref="H42:I42"/>
    <mergeCell ref="A38:B38"/>
    <mergeCell ref="G56:I56"/>
    <mergeCell ref="G57:H57"/>
    <mergeCell ref="A44:B44"/>
    <mergeCell ref="C44:I44"/>
    <mergeCell ref="A46:B46"/>
    <mergeCell ref="C46:I46"/>
    <mergeCell ref="B49:E49"/>
    <mergeCell ref="B50:I50"/>
    <mergeCell ref="B51:I51"/>
    <mergeCell ref="B52:I52"/>
    <mergeCell ref="C38:D38"/>
    <mergeCell ref="F38:I38"/>
    <mergeCell ref="A36:D36"/>
    <mergeCell ref="E36:G36"/>
    <mergeCell ref="H36:I36"/>
    <mergeCell ref="H30:I30"/>
    <mergeCell ref="C33:D33"/>
    <mergeCell ref="F33:G33"/>
    <mergeCell ref="A34:D34"/>
    <mergeCell ref="E34:G34"/>
    <mergeCell ref="H34:I34"/>
    <mergeCell ref="A26:B26"/>
    <mergeCell ref="G26:H26"/>
    <mergeCell ref="A28:D28"/>
    <mergeCell ref="E28:G28"/>
    <mergeCell ref="H28:I28"/>
    <mergeCell ref="A32:D32"/>
    <mergeCell ref="E32:G32"/>
    <mergeCell ref="H32:I32"/>
    <mergeCell ref="A30:D30"/>
    <mergeCell ref="E30:G30"/>
    <mergeCell ref="A20:B20"/>
    <mergeCell ref="C20:I20"/>
    <mergeCell ref="A22:B22"/>
    <mergeCell ref="D22:F22"/>
    <mergeCell ref="G22:H22"/>
    <mergeCell ref="A24:B24"/>
    <mergeCell ref="D24:G24"/>
    <mergeCell ref="A18:B18"/>
    <mergeCell ref="C18:I18"/>
    <mergeCell ref="A14:B14"/>
    <mergeCell ref="C14:D14"/>
    <mergeCell ref="F14:I14"/>
    <mergeCell ref="A16:B16"/>
    <mergeCell ref="C16:I16"/>
    <mergeCell ref="C12:I12"/>
    <mergeCell ref="A2:D2"/>
    <mergeCell ref="A4:I4"/>
    <mergeCell ref="A6:B6"/>
    <mergeCell ref="C6:D6"/>
    <mergeCell ref="A8:B8"/>
    <mergeCell ref="C8:D8"/>
    <mergeCell ref="A10:B11"/>
    <mergeCell ref="C10:D10"/>
    <mergeCell ref="A12:B12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nfo@varteks.com"/>
    <hyperlink ref="C20" r:id="rId2" display="www.varteks.com"/>
    <hyperlink ref="C44" r:id="rId3" display="vbolsec@varteks.com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8"/>
  <sheetViews>
    <sheetView view="pageBreakPreview" zoomScaleSheetLayoutView="100" zoomScalePageLayoutView="0" workbookViewId="0" topLeftCell="A15">
      <selection activeCell="A109" sqref="A109:H109"/>
    </sheetView>
  </sheetViews>
  <sheetFormatPr defaultColWidth="9.140625" defaultRowHeight="12.75"/>
  <cols>
    <col min="1" max="9" width="9.140625" style="36" customWidth="1"/>
    <col min="10" max="10" width="11.140625" style="36" bestFit="1" customWidth="1"/>
    <col min="11" max="11" width="11.421875" style="36" customWidth="1"/>
    <col min="12" max="12" width="11.140625" style="36" bestFit="1" customWidth="1"/>
    <col min="13" max="13" width="13.57421875" style="36" customWidth="1"/>
    <col min="14" max="16384" width="9.140625" style="36" customWidth="1"/>
  </cols>
  <sheetData>
    <row r="1" spans="1:11" ht="12.75" customHeight="1">
      <c r="A1" s="286" t="s">
        <v>101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</row>
    <row r="2" spans="1:11" ht="12.75" customHeight="1">
      <c r="A2" s="287" t="s">
        <v>308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</row>
    <row r="3" spans="1:11" ht="12.75">
      <c r="A3" s="288" t="s">
        <v>225</v>
      </c>
      <c r="B3" s="289"/>
      <c r="C3" s="289"/>
      <c r="D3" s="289"/>
      <c r="E3" s="289"/>
      <c r="F3" s="289"/>
      <c r="G3" s="289"/>
      <c r="H3" s="289"/>
      <c r="I3" s="289"/>
      <c r="J3" s="289"/>
      <c r="K3" s="290"/>
    </row>
    <row r="4" spans="1:11" ht="22.5">
      <c r="A4" s="291" t="s">
        <v>43</v>
      </c>
      <c r="B4" s="292"/>
      <c r="C4" s="292"/>
      <c r="D4" s="292"/>
      <c r="E4" s="292"/>
      <c r="F4" s="292"/>
      <c r="G4" s="292"/>
      <c r="H4" s="293"/>
      <c r="I4" s="41" t="s">
        <v>182</v>
      </c>
      <c r="J4" s="42" t="s">
        <v>215</v>
      </c>
      <c r="K4" s="43" t="s">
        <v>216</v>
      </c>
    </row>
    <row r="5" spans="1:11" ht="12.75">
      <c r="A5" s="282">
        <v>1</v>
      </c>
      <c r="B5" s="282"/>
      <c r="C5" s="282"/>
      <c r="D5" s="282"/>
      <c r="E5" s="282"/>
      <c r="F5" s="282"/>
      <c r="G5" s="282"/>
      <c r="H5" s="282"/>
      <c r="I5" s="40">
        <v>2</v>
      </c>
      <c r="J5" s="39">
        <v>3</v>
      </c>
      <c r="K5" s="39">
        <v>4</v>
      </c>
    </row>
    <row r="6" spans="1:11" ht="12.75">
      <c r="A6" s="283"/>
      <c r="B6" s="284"/>
      <c r="C6" s="284"/>
      <c r="D6" s="284"/>
      <c r="E6" s="284"/>
      <c r="F6" s="284"/>
      <c r="G6" s="284"/>
      <c r="H6" s="284"/>
      <c r="I6" s="284"/>
      <c r="J6" s="284"/>
      <c r="K6" s="285"/>
    </row>
    <row r="7" spans="1:11" ht="12.75">
      <c r="A7" s="261" t="s">
        <v>44</v>
      </c>
      <c r="B7" s="261"/>
      <c r="C7" s="261"/>
      <c r="D7" s="261"/>
      <c r="E7" s="261"/>
      <c r="F7" s="261"/>
      <c r="G7" s="261"/>
      <c r="H7" s="261"/>
      <c r="I7" s="115">
        <v>1</v>
      </c>
      <c r="J7" s="116"/>
      <c r="K7" s="116"/>
    </row>
    <row r="8" spans="1:11" ht="12.75">
      <c r="A8" s="261" t="s">
        <v>7</v>
      </c>
      <c r="B8" s="261"/>
      <c r="C8" s="261"/>
      <c r="D8" s="261"/>
      <c r="E8" s="261"/>
      <c r="F8" s="261"/>
      <c r="G8" s="261"/>
      <c r="H8" s="261"/>
      <c r="I8" s="115">
        <v>2</v>
      </c>
      <c r="J8" s="117">
        <v>781778733.2322445</v>
      </c>
      <c r="K8" s="117">
        <f>+K9+K16+K26+K35</f>
        <v>398992755</v>
      </c>
    </row>
    <row r="9" spans="1:11" ht="12.75">
      <c r="A9" s="278" t="s">
        <v>134</v>
      </c>
      <c r="B9" s="278"/>
      <c r="C9" s="278"/>
      <c r="D9" s="278"/>
      <c r="E9" s="278"/>
      <c r="F9" s="278"/>
      <c r="G9" s="278"/>
      <c r="H9" s="278"/>
      <c r="I9" s="115">
        <v>3</v>
      </c>
      <c r="J9" s="117">
        <v>6796816</v>
      </c>
      <c r="K9" s="117">
        <f>SUM(K10:K15)</f>
        <v>2958533</v>
      </c>
    </row>
    <row r="10" spans="1:11" ht="12.75">
      <c r="A10" s="278" t="s">
        <v>80</v>
      </c>
      <c r="B10" s="278"/>
      <c r="C10" s="278"/>
      <c r="D10" s="278"/>
      <c r="E10" s="278"/>
      <c r="F10" s="278"/>
      <c r="G10" s="278"/>
      <c r="H10" s="278"/>
      <c r="I10" s="115">
        <v>4</v>
      </c>
      <c r="J10" s="116"/>
      <c r="K10" s="116"/>
    </row>
    <row r="11" spans="1:11" ht="12.75">
      <c r="A11" s="278" t="s">
        <v>8</v>
      </c>
      <c r="B11" s="278"/>
      <c r="C11" s="278"/>
      <c r="D11" s="278"/>
      <c r="E11" s="278"/>
      <c r="F11" s="278"/>
      <c r="G11" s="278"/>
      <c r="H11" s="278"/>
      <c r="I11" s="115">
        <v>5</v>
      </c>
      <c r="J11" s="118">
        <v>6796816</v>
      </c>
      <c r="K11" s="116">
        <v>2958533</v>
      </c>
    </row>
    <row r="12" spans="1:11" ht="12.75">
      <c r="A12" s="278" t="s">
        <v>81</v>
      </c>
      <c r="B12" s="278"/>
      <c r="C12" s="278"/>
      <c r="D12" s="278"/>
      <c r="E12" s="278"/>
      <c r="F12" s="278"/>
      <c r="G12" s="278"/>
      <c r="H12" s="278"/>
      <c r="I12" s="115">
        <v>6</v>
      </c>
      <c r="J12" s="119"/>
      <c r="K12" s="116"/>
    </row>
    <row r="13" spans="1:11" ht="12.75">
      <c r="A13" s="278" t="s">
        <v>137</v>
      </c>
      <c r="B13" s="278"/>
      <c r="C13" s="278"/>
      <c r="D13" s="278"/>
      <c r="E13" s="278"/>
      <c r="F13" s="278"/>
      <c r="G13" s="278"/>
      <c r="H13" s="278"/>
      <c r="I13" s="115">
        <v>7</v>
      </c>
      <c r="J13" s="116"/>
      <c r="K13" s="116"/>
    </row>
    <row r="14" spans="1:11" ht="12.75">
      <c r="A14" s="278" t="s">
        <v>138</v>
      </c>
      <c r="B14" s="278"/>
      <c r="C14" s="278"/>
      <c r="D14" s="278"/>
      <c r="E14" s="278"/>
      <c r="F14" s="278"/>
      <c r="G14" s="278"/>
      <c r="H14" s="278"/>
      <c r="I14" s="115">
        <v>8</v>
      </c>
      <c r="J14" s="116"/>
      <c r="K14" s="116"/>
    </row>
    <row r="15" spans="1:11" ht="12.75">
      <c r="A15" s="278" t="s">
        <v>139</v>
      </c>
      <c r="B15" s="278"/>
      <c r="C15" s="278"/>
      <c r="D15" s="278"/>
      <c r="E15" s="278"/>
      <c r="F15" s="278"/>
      <c r="G15" s="278"/>
      <c r="H15" s="278"/>
      <c r="I15" s="115">
        <v>9</v>
      </c>
      <c r="J15" s="116"/>
      <c r="K15" s="116"/>
    </row>
    <row r="16" spans="1:11" ht="12.75">
      <c r="A16" s="278" t="s">
        <v>135</v>
      </c>
      <c r="B16" s="278"/>
      <c r="C16" s="278"/>
      <c r="D16" s="278"/>
      <c r="E16" s="278"/>
      <c r="F16" s="278"/>
      <c r="G16" s="278"/>
      <c r="H16" s="278"/>
      <c r="I16" s="115">
        <v>10</v>
      </c>
      <c r="J16" s="117">
        <v>751711415.2322445</v>
      </c>
      <c r="K16" s="117">
        <f>SUM(K17:K25)</f>
        <v>386839539</v>
      </c>
    </row>
    <row r="17" spans="1:11" ht="12.75">
      <c r="A17" s="278" t="s">
        <v>140</v>
      </c>
      <c r="B17" s="278"/>
      <c r="C17" s="278"/>
      <c r="D17" s="278"/>
      <c r="E17" s="278"/>
      <c r="F17" s="278"/>
      <c r="G17" s="278"/>
      <c r="H17" s="278"/>
      <c r="I17" s="115">
        <v>11</v>
      </c>
      <c r="J17" s="116">
        <v>185830699</v>
      </c>
      <c r="K17" s="116">
        <v>72089887</v>
      </c>
    </row>
    <row r="18" spans="1:11" ht="12.75">
      <c r="A18" s="278" t="s">
        <v>151</v>
      </c>
      <c r="B18" s="278"/>
      <c r="C18" s="278"/>
      <c r="D18" s="278"/>
      <c r="E18" s="278"/>
      <c r="F18" s="278"/>
      <c r="G18" s="278"/>
      <c r="H18" s="278"/>
      <c r="I18" s="115">
        <v>12</v>
      </c>
      <c r="J18" s="116">
        <v>506321129</v>
      </c>
      <c r="K18" s="116">
        <v>278514618</v>
      </c>
    </row>
    <row r="19" spans="1:11" ht="12.75">
      <c r="A19" s="278" t="s">
        <v>141</v>
      </c>
      <c r="B19" s="278"/>
      <c r="C19" s="278"/>
      <c r="D19" s="278"/>
      <c r="E19" s="278"/>
      <c r="F19" s="278"/>
      <c r="G19" s="278"/>
      <c r="H19" s="278"/>
      <c r="I19" s="115">
        <v>13</v>
      </c>
      <c r="J19" s="116">
        <v>51493723</v>
      </c>
      <c r="K19" s="116">
        <v>32827279</v>
      </c>
    </row>
    <row r="20" spans="1:11" ht="12.75">
      <c r="A20" s="278" t="s">
        <v>16</v>
      </c>
      <c r="B20" s="278"/>
      <c r="C20" s="278"/>
      <c r="D20" s="278"/>
      <c r="E20" s="278"/>
      <c r="F20" s="278"/>
      <c r="G20" s="278"/>
      <c r="H20" s="278"/>
      <c r="I20" s="115">
        <v>14</v>
      </c>
      <c r="J20" s="116">
        <v>6991077</v>
      </c>
      <c r="K20" s="116">
        <v>3175707</v>
      </c>
    </row>
    <row r="21" spans="1:11" ht="12.75">
      <c r="A21" s="278" t="s">
        <v>17</v>
      </c>
      <c r="B21" s="278"/>
      <c r="C21" s="278"/>
      <c r="D21" s="278"/>
      <c r="E21" s="278"/>
      <c r="F21" s="278"/>
      <c r="G21" s="278"/>
      <c r="H21" s="278"/>
      <c r="I21" s="115">
        <v>15</v>
      </c>
      <c r="J21" s="116"/>
      <c r="K21" s="116"/>
    </row>
    <row r="22" spans="1:11" ht="12.75">
      <c r="A22" s="278" t="s">
        <v>49</v>
      </c>
      <c r="B22" s="278"/>
      <c r="C22" s="278"/>
      <c r="D22" s="278"/>
      <c r="E22" s="278"/>
      <c r="F22" s="278"/>
      <c r="G22" s="278"/>
      <c r="H22" s="278"/>
      <c r="I22" s="115">
        <v>16</v>
      </c>
      <c r="J22" s="116">
        <v>33657</v>
      </c>
      <c r="K22" s="116"/>
    </row>
    <row r="23" spans="1:11" ht="12.75">
      <c r="A23" s="278" t="s">
        <v>50</v>
      </c>
      <c r="B23" s="278"/>
      <c r="C23" s="278"/>
      <c r="D23" s="278"/>
      <c r="E23" s="278"/>
      <c r="F23" s="278"/>
      <c r="G23" s="278"/>
      <c r="H23" s="278"/>
      <c r="I23" s="115">
        <v>17</v>
      </c>
      <c r="J23" s="116">
        <v>809082</v>
      </c>
      <c r="K23" s="116"/>
    </row>
    <row r="24" spans="1:11" ht="12.75">
      <c r="A24" s="278" t="s">
        <v>51</v>
      </c>
      <c r="B24" s="278"/>
      <c r="C24" s="278"/>
      <c r="D24" s="278"/>
      <c r="E24" s="278"/>
      <c r="F24" s="278"/>
      <c r="G24" s="278"/>
      <c r="H24" s="278"/>
      <c r="I24" s="115">
        <v>18</v>
      </c>
      <c r="J24" s="116">
        <v>232048</v>
      </c>
      <c r="K24" s="116">
        <v>232048</v>
      </c>
    </row>
    <row r="25" spans="1:11" ht="12.75">
      <c r="A25" s="278" t="s">
        <v>52</v>
      </c>
      <c r="B25" s="278"/>
      <c r="C25" s="278"/>
      <c r="D25" s="278"/>
      <c r="E25" s="278"/>
      <c r="F25" s="278"/>
      <c r="G25" s="278"/>
      <c r="H25" s="278"/>
      <c r="I25" s="115">
        <v>19</v>
      </c>
      <c r="J25" s="116"/>
      <c r="K25" s="116"/>
    </row>
    <row r="26" spans="1:11" ht="12.75">
      <c r="A26" s="278" t="s">
        <v>128</v>
      </c>
      <c r="B26" s="278"/>
      <c r="C26" s="278"/>
      <c r="D26" s="278"/>
      <c r="E26" s="278"/>
      <c r="F26" s="278"/>
      <c r="G26" s="278"/>
      <c r="H26" s="278"/>
      <c r="I26" s="115">
        <v>20</v>
      </c>
      <c r="J26" s="117">
        <v>20136826</v>
      </c>
      <c r="K26" s="117">
        <f>SUM(K27:K34)</f>
        <v>6102949</v>
      </c>
    </row>
    <row r="27" spans="1:11" ht="12.75">
      <c r="A27" s="278" t="s">
        <v>53</v>
      </c>
      <c r="B27" s="278"/>
      <c r="C27" s="278"/>
      <c r="D27" s="278"/>
      <c r="E27" s="278"/>
      <c r="F27" s="278"/>
      <c r="G27" s="278"/>
      <c r="H27" s="278"/>
      <c r="I27" s="115">
        <v>21</v>
      </c>
      <c r="J27" s="116">
        <v>14822645</v>
      </c>
      <c r="K27" s="116"/>
    </row>
    <row r="28" spans="1:11" ht="12.75">
      <c r="A28" s="278" t="s">
        <v>54</v>
      </c>
      <c r="B28" s="278"/>
      <c r="C28" s="278"/>
      <c r="D28" s="278"/>
      <c r="E28" s="278"/>
      <c r="F28" s="278"/>
      <c r="G28" s="278"/>
      <c r="H28" s="278"/>
      <c r="I28" s="115">
        <v>22</v>
      </c>
      <c r="J28" s="116"/>
      <c r="K28" s="116"/>
    </row>
    <row r="29" spans="1:11" ht="12.75">
      <c r="A29" s="278" t="s">
        <v>55</v>
      </c>
      <c r="B29" s="278"/>
      <c r="C29" s="278"/>
      <c r="D29" s="278"/>
      <c r="E29" s="278"/>
      <c r="F29" s="278"/>
      <c r="G29" s="278"/>
      <c r="H29" s="278"/>
      <c r="I29" s="115">
        <v>23</v>
      </c>
      <c r="J29" s="116">
        <v>165900</v>
      </c>
      <c r="K29" s="116">
        <v>165900</v>
      </c>
    </row>
    <row r="30" spans="1:11" ht="12.75">
      <c r="A30" s="278" t="s">
        <v>60</v>
      </c>
      <c r="B30" s="278"/>
      <c r="C30" s="278"/>
      <c r="D30" s="278"/>
      <c r="E30" s="278"/>
      <c r="F30" s="278"/>
      <c r="G30" s="278"/>
      <c r="H30" s="278"/>
      <c r="I30" s="115">
        <v>24</v>
      </c>
      <c r="J30" s="116"/>
      <c r="K30" s="116"/>
    </row>
    <row r="31" spans="1:11" ht="12.75">
      <c r="A31" s="278" t="s">
        <v>61</v>
      </c>
      <c r="B31" s="278"/>
      <c r="C31" s="278"/>
      <c r="D31" s="278"/>
      <c r="E31" s="278"/>
      <c r="F31" s="278"/>
      <c r="G31" s="278"/>
      <c r="H31" s="278"/>
      <c r="I31" s="115">
        <v>25</v>
      </c>
      <c r="J31" s="116"/>
      <c r="K31" s="116"/>
    </row>
    <row r="32" spans="1:11" ht="12.75">
      <c r="A32" s="278" t="s">
        <v>62</v>
      </c>
      <c r="B32" s="278"/>
      <c r="C32" s="278"/>
      <c r="D32" s="278"/>
      <c r="E32" s="278"/>
      <c r="F32" s="278"/>
      <c r="G32" s="278"/>
      <c r="H32" s="278"/>
      <c r="I32" s="115">
        <v>26</v>
      </c>
      <c r="J32" s="116">
        <v>782828</v>
      </c>
      <c r="K32" s="116">
        <v>1571596</v>
      </c>
    </row>
    <row r="33" spans="1:11" ht="12.75">
      <c r="A33" s="278" t="s">
        <v>56</v>
      </c>
      <c r="B33" s="278"/>
      <c r="C33" s="278"/>
      <c r="D33" s="278"/>
      <c r="E33" s="278"/>
      <c r="F33" s="278"/>
      <c r="G33" s="278"/>
      <c r="H33" s="278"/>
      <c r="I33" s="115">
        <v>27</v>
      </c>
      <c r="J33" s="120">
        <v>4365453</v>
      </c>
      <c r="K33" s="116">
        <v>4365453</v>
      </c>
    </row>
    <row r="34" spans="1:11" ht="12.75">
      <c r="A34" s="278" t="s">
        <v>124</v>
      </c>
      <c r="B34" s="278"/>
      <c r="C34" s="278"/>
      <c r="D34" s="278"/>
      <c r="E34" s="278"/>
      <c r="F34" s="278"/>
      <c r="G34" s="278"/>
      <c r="H34" s="278"/>
      <c r="I34" s="115">
        <v>28</v>
      </c>
      <c r="J34" s="120"/>
      <c r="K34" s="116"/>
    </row>
    <row r="35" spans="1:11" ht="12.75">
      <c r="A35" s="278" t="s">
        <v>125</v>
      </c>
      <c r="B35" s="278"/>
      <c r="C35" s="278"/>
      <c r="D35" s="278"/>
      <c r="E35" s="278"/>
      <c r="F35" s="278"/>
      <c r="G35" s="278"/>
      <c r="H35" s="278"/>
      <c r="I35" s="115">
        <v>29</v>
      </c>
      <c r="J35" s="121">
        <v>3133676</v>
      </c>
      <c r="K35" s="121">
        <f>SUM(K36:K38)</f>
        <v>3091734</v>
      </c>
    </row>
    <row r="36" spans="1:11" ht="12.75">
      <c r="A36" s="278" t="s">
        <v>57</v>
      </c>
      <c r="B36" s="278"/>
      <c r="C36" s="278"/>
      <c r="D36" s="278"/>
      <c r="E36" s="278"/>
      <c r="F36" s="278"/>
      <c r="G36" s="278"/>
      <c r="H36" s="278"/>
      <c r="I36" s="115">
        <v>30</v>
      </c>
      <c r="J36" s="116"/>
      <c r="K36" s="116"/>
    </row>
    <row r="37" spans="1:11" ht="12.75">
      <c r="A37" s="278" t="s">
        <v>58</v>
      </c>
      <c r="B37" s="278"/>
      <c r="C37" s="278"/>
      <c r="D37" s="278"/>
      <c r="E37" s="278"/>
      <c r="F37" s="278"/>
      <c r="G37" s="278"/>
      <c r="H37" s="278"/>
      <c r="I37" s="115">
        <v>31</v>
      </c>
      <c r="J37" s="116"/>
      <c r="K37" s="116"/>
    </row>
    <row r="38" spans="1:11" ht="12.75">
      <c r="A38" s="278" t="s">
        <v>59</v>
      </c>
      <c r="B38" s="278"/>
      <c r="C38" s="278"/>
      <c r="D38" s="278"/>
      <c r="E38" s="278"/>
      <c r="F38" s="278"/>
      <c r="G38" s="278"/>
      <c r="H38" s="278"/>
      <c r="I38" s="115">
        <v>32</v>
      </c>
      <c r="J38" s="116">
        <v>3133676</v>
      </c>
      <c r="K38" s="116">
        <v>3091734</v>
      </c>
    </row>
    <row r="39" spans="1:11" ht="12.75">
      <c r="A39" s="278" t="s">
        <v>126</v>
      </c>
      <c r="B39" s="278"/>
      <c r="C39" s="278"/>
      <c r="D39" s="278"/>
      <c r="E39" s="278"/>
      <c r="F39" s="278"/>
      <c r="G39" s="278"/>
      <c r="H39" s="278"/>
      <c r="I39" s="115">
        <v>33</v>
      </c>
      <c r="J39" s="116"/>
      <c r="K39" s="116"/>
    </row>
    <row r="40" spans="1:11" ht="12.75">
      <c r="A40" s="261" t="s">
        <v>144</v>
      </c>
      <c r="B40" s="261"/>
      <c r="C40" s="261"/>
      <c r="D40" s="261"/>
      <c r="E40" s="261"/>
      <c r="F40" s="261"/>
      <c r="G40" s="261"/>
      <c r="H40" s="261"/>
      <c r="I40" s="115">
        <v>34</v>
      </c>
      <c r="J40" s="121">
        <v>92868090.77628008</v>
      </c>
      <c r="K40" s="121">
        <f>+K41+K49+K56+K64</f>
        <v>196810432.22</v>
      </c>
    </row>
    <row r="41" spans="1:13" ht="12.75">
      <c r="A41" s="278" t="s">
        <v>77</v>
      </c>
      <c r="B41" s="278"/>
      <c r="C41" s="278"/>
      <c r="D41" s="278"/>
      <c r="E41" s="278"/>
      <c r="F41" s="278"/>
      <c r="G41" s="278"/>
      <c r="H41" s="278"/>
      <c r="I41" s="115">
        <v>35</v>
      </c>
      <c r="J41" s="117">
        <v>44339904.937716</v>
      </c>
      <c r="K41" s="117">
        <f>SUM(K42:K48)</f>
        <v>31197205.22</v>
      </c>
      <c r="M41" s="138"/>
    </row>
    <row r="42" spans="1:11" ht="12.75">
      <c r="A42" s="278" t="s">
        <v>84</v>
      </c>
      <c r="B42" s="278"/>
      <c r="C42" s="278"/>
      <c r="D42" s="278"/>
      <c r="E42" s="278"/>
      <c r="F42" s="278"/>
      <c r="G42" s="278"/>
      <c r="H42" s="278"/>
      <c r="I42" s="115">
        <v>36</v>
      </c>
      <c r="J42" s="122">
        <v>14782748</v>
      </c>
      <c r="K42" s="116">
        <v>14976475</v>
      </c>
    </row>
    <row r="43" spans="1:11" ht="12.75">
      <c r="A43" s="278" t="s">
        <v>85</v>
      </c>
      <c r="B43" s="278"/>
      <c r="C43" s="278"/>
      <c r="D43" s="278"/>
      <c r="E43" s="278"/>
      <c r="F43" s="278"/>
      <c r="G43" s="278"/>
      <c r="H43" s="278"/>
      <c r="I43" s="115">
        <v>37</v>
      </c>
      <c r="J43" s="116">
        <v>1112161</v>
      </c>
      <c r="K43" s="116">
        <v>1048169</v>
      </c>
    </row>
    <row r="44" spans="1:11" ht="12.75">
      <c r="A44" s="278" t="s">
        <v>63</v>
      </c>
      <c r="B44" s="278"/>
      <c r="C44" s="278"/>
      <c r="D44" s="278"/>
      <c r="E44" s="278"/>
      <c r="F44" s="278"/>
      <c r="G44" s="278"/>
      <c r="H44" s="278"/>
      <c r="I44" s="115">
        <v>38</v>
      </c>
      <c r="J44" s="116">
        <v>12466999</v>
      </c>
      <c r="K44" s="116">
        <v>8722627</v>
      </c>
    </row>
    <row r="45" spans="1:11" ht="12.75">
      <c r="A45" s="278" t="s">
        <v>64</v>
      </c>
      <c r="B45" s="278"/>
      <c r="C45" s="278"/>
      <c r="D45" s="278"/>
      <c r="E45" s="278"/>
      <c r="F45" s="278"/>
      <c r="G45" s="278"/>
      <c r="H45" s="278"/>
      <c r="I45" s="115">
        <v>39</v>
      </c>
      <c r="J45" s="116">
        <v>15443736.650923999</v>
      </c>
      <c r="K45" s="116">
        <v>5241885.220000001</v>
      </c>
    </row>
    <row r="46" spans="1:11" ht="12.75">
      <c r="A46" s="278" t="s">
        <v>65</v>
      </c>
      <c r="B46" s="278"/>
      <c r="C46" s="278"/>
      <c r="D46" s="278"/>
      <c r="E46" s="278"/>
      <c r="F46" s="278"/>
      <c r="G46" s="278"/>
      <c r="H46" s="278"/>
      <c r="I46" s="115">
        <v>40</v>
      </c>
      <c r="J46" s="116">
        <v>534260.286792</v>
      </c>
      <c r="K46" s="122">
        <v>1208049</v>
      </c>
    </row>
    <row r="47" spans="1:11" ht="12.75">
      <c r="A47" s="278" t="s">
        <v>66</v>
      </c>
      <c r="B47" s="278"/>
      <c r="C47" s="278"/>
      <c r="D47" s="278"/>
      <c r="E47" s="278"/>
      <c r="F47" s="278"/>
      <c r="G47" s="278"/>
      <c r="H47" s="278"/>
      <c r="I47" s="115">
        <v>41</v>
      </c>
      <c r="J47" s="116"/>
      <c r="K47" s="122"/>
    </row>
    <row r="48" spans="1:11" ht="12.75">
      <c r="A48" s="278" t="s">
        <v>67</v>
      </c>
      <c r="B48" s="278"/>
      <c r="C48" s="278"/>
      <c r="D48" s="278"/>
      <c r="E48" s="278"/>
      <c r="F48" s="278"/>
      <c r="G48" s="278"/>
      <c r="H48" s="278"/>
      <c r="I48" s="115">
        <v>42</v>
      </c>
      <c r="J48" s="116"/>
      <c r="K48" s="122"/>
    </row>
    <row r="49" spans="1:11" ht="12.75">
      <c r="A49" s="278" t="s">
        <v>78</v>
      </c>
      <c r="B49" s="278"/>
      <c r="C49" s="278"/>
      <c r="D49" s="278"/>
      <c r="E49" s="278"/>
      <c r="F49" s="278"/>
      <c r="G49" s="278"/>
      <c r="H49" s="278"/>
      <c r="I49" s="115">
        <v>43</v>
      </c>
      <c r="J49" s="121">
        <v>40675077.83856408</v>
      </c>
      <c r="K49" s="121">
        <f>SUM(K50:K55)</f>
        <v>156590204</v>
      </c>
    </row>
    <row r="50" spans="1:11" ht="12.75">
      <c r="A50" s="278" t="s">
        <v>130</v>
      </c>
      <c r="B50" s="278"/>
      <c r="C50" s="278"/>
      <c r="D50" s="278"/>
      <c r="E50" s="278"/>
      <c r="F50" s="278"/>
      <c r="G50" s="278"/>
      <c r="H50" s="278"/>
      <c r="I50" s="115">
        <v>44</v>
      </c>
      <c r="J50" s="116"/>
      <c r="K50" s="116"/>
    </row>
    <row r="51" spans="1:11" ht="12.75">
      <c r="A51" s="278" t="s">
        <v>131</v>
      </c>
      <c r="B51" s="278"/>
      <c r="C51" s="278"/>
      <c r="D51" s="278"/>
      <c r="E51" s="278"/>
      <c r="F51" s="278"/>
      <c r="G51" s="278"/>
      <c r="H51" s="278"/>
      <c r="I51" s="115">
        <v>45</v>
      </c>
      <c r="J51" s="122">
        <v>21927121</v>
      </c>
      <c r="K51" s="116">
        <v>142231806</v>
      </c>
    </row>
    <row r="52" spans="1:11" ht="12.75">
      <c r="A52" s="278" t="s">
        <v>132</v>
      </c>
      <c r="B52" s="278"/>
      <c r="C52" s="278"/>
      <c r="D52" s="278"/>
      <c r="E52" s="278"/>
      <c r="F52" s="278"/>
      <c r="G52" s="278"/>
      <c r="H52" s="278"/>
      <c r="I52" s="115">
        <v>46</v>
      </c>
      <c r="J52" s="116"/>
      <c r="K52" s="116"/>
    </row>
    <row r="53" spans="1:11" ht="12.75">
      <c r="A53" s="278" t="s">
        <v>133</v>
      </c>
      <c r="B53" s="278"/>
      <c r="C53" s="278"/>
      <c r="D53" s="278"/>
      <c r="E53" s="278"/>
      <c r="F53" s="278"/>
      <c r="G53" s="278"/>
      <c r="H53" s="278"/>
      <c r="I53" s="115">
        <v>47</v>
      </c>
      <c r="J53" s="123">
        <v>241460</v>
      </c>
      <c r="K53" s="116">
        <v>152992</v>
      </c>
    </row>
    <row r="54" spans="1:11" ht="12.75">
      <c r="A54" s="278" t="s">
        <v>5</v>
      </c>
      <c r="B54" s="278"/>
      <c r="C54" s="278"/>
      <c r="D54" s="278"/>
      <c r="E54" s="278"/>
      <c r="F54" s="278"/>
      <c r="G54" s="278"/>
      <c r="H54" s="278"/>
      <c r="I54" s="115">
        <v>48</v>
      </c>
      <c r="J54" s="123">
        <v>17920808</v>
      </c>
      <c r="K54" s="116">
        <v>13845500</v>
      </c>
    </row>
    <row r="55" spans="1:11" ht="12.75">
      <c r="A55" s="278" t="s">
        <v>6</v>
      </c>
      <c r="B55" s="278"/>
      <c r="C55" s="278"/>
      <c r="D55" s="278"/>
      <c r="E55" s="278"/>
      <c r="F55" s="278"/>
      <c r="G55" s="278"/>
      <c r="H55" s="278"/>
      <c r="I55" s="115">
        <v>49</v>
      </c>
      <c r="J55" s="123">
        <v>585689</v>
      </c>
      <c r="K55" s="116">
        <v>359906</v>
      </c>
    </row>
    <row r="56" spans="1:11" ht="12.75">
      <c r="A56" s="278" t="s">
        <v>79</v>
      </c>
      <c r="B56" s="278"/>
      <c r="C56" s="278"/>
      <c r="D56" s="278"/>
      <c r="E56" s="278"/>
      <c r="F56" s="278"/>
      <c r="G56" s="278"/>
      <c r="H56" s="278"/>
      <c r="I56" s="115">
        <v>50</v>
      </c>
      <c r="J56" s="121">
        <v>2729327</v>
      </c>
      <c r="K56" s="121">
        <f>SUM(K57:K63)</f>
        <v>2815461</v>
      </c>
    </row>
    <row r="57" spans="1:11" ht="12.75">
      <c r="A57" s="278" t="s">
        <v>53</v>
      </c>
      <c r="B57" s="278"/>
      <c r="C57" s="278"/>
      <c r="D57" s="278"/>
      <c r="E57" s="278"/>
      <c r="F57" s="278"/>
      <c r="G57" s="278"/>
      <c r="H57" s="278"/>
      <c r="I57" s="115">
        <v>51</v>
      </c>
      <c r="J57" s="116"/>
      <c r="K57" s="116"/>
    </row>
    <row r="58" spans="1:11" ht="12.75">
      <c r="A58" s="278" t="s">
        <v>54</v>
      </c>
      <c r="B58" s="278"/>
      <c r="C58" s="278"/>
      <c r="D58" s="278"/>
      <c r="E58" s="278"/>
      <c r="F58" s="278"/>
      <c r="G58" s="278"/>
      <c r="H58" s="278"/>
      <c r="I58" s="115">
        <v>52</v>
      </c>
      <c r="J58" s="116"/>
      <c r="K58" s="116"/>
    </row>
    <row r="59" spans="1:11" ht="12.75">
      <c r="A59" s="278" t="s">
        <v>146</v>
      </c>
      <c r="B59" s="278"/>
      <c r="C59" s="278"/>
      <c r="D59" s="278"/>
      <c r="E59" s="278"/>
      <c r="F59" s="278"/>
      <c r="G59" s="278"/>
      <c r="H59" s="278"/>
      <c r="I59" s="115">
        <v>53</v>
      </c>
      <c r="J59" s="116"/>
      <c r="K59" s="116"/>
    </row>
    <row r="60" spans="1:11" ht="12.75">
      <c r="A60" s="278" t="s">
        <v>60</v>
      </c>
      <c r="B60" s="278"/>
      <c r="C60" s="278"/>
      <c r="D60" s="278"/>
      <c r="E60" s="278"/>
      <c r="F60" s="278"/>
      <c r="G60" s="278"/>
      <c r="H60" s="278"/>
      <c r="I60" s="115">
        <v>54</v>
      </c>
      <c r="J60" s="124"/>
      <c r="K60" s="116"/>
    </row>
    <row r="61" spans="1:11" ht="12.75">
      <c r="A61" s="278" t="s">
        <v>61</v>
      </c>
      <c r="B61" s="278"/>
      <c r="C61" s="278"/>
      <c r="D61" s="278"/>
      <c r="E61" s="278"/>
      <c r="F61" s="278"/>
      <c r="G61" s="278"/>
      <c r="H61" s="278"/>
      <c r="I61" s="115">
        <v>55</v>
      </c>
      <c r="J61" s="120">
        <v>1630215</v>
      </c>
      <c r="K61" s="116">
        <v>2246624</v>
      </c>
    </row>
    <row r="62" spans="1:11" ht="12.75">
      <c r="A62" s="278" t="s">
        <v>62</v>
      </c>
      <c r="B62" s="278"/>
      <c r="C62" s="278"/>
      <c r="D62" s="278"/>
      <c r="E62" s="278"/>
      <c r="F62" s="278"/>
      <c r="G62" s="278"/>
      <c r="H62" s="278"/>
      <c r="I62" s="115">
        <v>56</v>
      </c>
      <c r="J62" s="124">
        <v>1099112</v>
      </c>
      <c r="K62" s="116">
        <v>568837</v>
      </c>
    </row>
    <row r="63" spans="1:11" ht="12.75">
      <c r="A63" s="278" t="s">
        <v>34</v>
      </c>
      <c r="B63" s="278"/>
      <c r="C63" s="278"/>
      <c r="D63" s="278"/>
      <c r="E63" s="278"/>
      <c r="F63" s="278"/>
      <c r="G63" s="278"/>
      <c r="H63" s="278"/>
      <c r="I63" s="115">
        <v>57</v>
      </c>
      <c r="J63" s="116"/>
      <c r="K63" s="116"/>
    </row>
    <row r="64" spans="1:11" ht="12.75">
      <c r="A64" s="278" t="s">
        <v>136</v>
      </c>
      <c r="B64" s="278"/>
      <c r="C64" s="278"/>
      <c r="D64" s="278"/>
      <c r="E64" s="278"/>
      <c r="F64" s="278"/>
      <c r="G64" s="278"/>
      <c r="H64" s="278"/>
      <c r="I64" s="115">
        <v>58</v>
      </c>
      <c r="J64" s="116">
        <v>5123781</v>
      </c>
      <c r="K64" s="116">
        <v>6207562</v>
      </c>
    </row>
    <row r="65" spans="1:11" ht="12.75">
      <c r="A65" s="261" t="s">
        <v>40</v>
      </c>
      <c r="B65" s="261"/>
      <c r="C65" s="261"/>
      <c r="D65" s="261"/>
      <c r="E65" s="261"/>
      <c r="F65" s="261"/>
      <c r="G65" s="261"/>
      <c r="H65" s="261"/>
      <c r="I65" s="115">
        <v>59</v>
      </c>
      <c r="J65" s="121">
        <v>1727943</v>
      </c>
      <c r="K65" s="121">
        <v>147242</v>
      </c>
    </row>
    <row r="66" spans="1:13" ht="12.75">
      <c r="A66" s="261" t="s">
        <v>145</v>
      </c>
      <c r="B66" s="261"/>
      <c r="C66" s="261"/>
      <c r="D66" s="261"/>
      <c r="E66" s="261"/>
      <c r="F66" s="261"/>
      <c r="G66" s="261"/>
      <c r="H66" s="261"/>
      <c r="I66" s="115">
        <v>60</v>
      </c>
      <c r="J66" s="117">
        <v>876374767.0085245</v>
      </c>
      <c r="K66" s="117">
        <f>+K7+K8+K40+K65</f>
        <v>595950429.22</v>
      </c>
      <c r="L66" s="138"/>
      <c r="M66" s="138"/>
    </row>
    <row r="67" spans="1:11" ht="12.75">
      <c r="A67" s="261" t="s">
        <v>68</v>
      </c>
      <c r="B67" s="261"/>
      <c r="C67" s="261"/>
      <c r="D67" s="261"/>
      <c r="E67" s="261"/>
      <c r="F67" s="261"/>
      <c r="G67" s="261"/>
      <c r="H67" s="261"/>
      <c r="I67" s="115">
        <v>61</v>
      </c>
      <c r="J67" s="144">
        <v>16125523</v>
      </c>
      <c r="K67" s="139">
        <v>5302817</v>
      </c>
    </row>
    <row r="68" spans="1:11" ht="12.75">
      <c r="A68" s="262" t="s">
        <v>42</v>
      </c>
      <c r="B68" s="280"/>
      <c r="C68" s="280"/>
      <c r="D68" s="280"/>
      <c r="E68" s="280"/>
      <c r="F68" s="280"/>
      <c r="G68" s="280"/>
      <c r="H68" s="280"/>
      <c r="I68" s="280"/>
      <c r="J68" s="280"/>
      <c r="K68" s="281"/>
    </row>
    <row r="69" spans="1:13" ht="12.75">
      <c r="A69" s="261" t="s">
        <v>129</v>
      </c>
      <c r="B69" s="261"/>
      <c r="C69" s="261"/>
      <c r="D69" s="261"/>
      <c r="E69" s="261"/>
      <c r="F69" s="261"/>
      <c r="G69" s="261"/>
      <c r="H69" s="261"/>
      <c r="I69" s="115">
        <v>62</v>
      </c>
      <c r="J69" s="117">
        <f>+J70+J71+J72+J78+J79+J82+J85</f>
        <v>181976069</v>
      </c>
      <c r="K69" s="117">
        <f>+K70+K71+K72+K78+K79+K82+K85</f>
        <v>258513910</v>
      </c>
      <c r="M69" s="158"/>
    </row>
    <row r="70" spans="1:11" ht="12.75">
      <c r="A70" s="278" t="s">
        <v>94</v>
      </c>
      <c r="B70" s="278"/>
      <c r="C70" s="278"/>
      <c r="D70" s="278"/>
      <c r="E70" s="278"/>
      <c r="F70" s="278"/>
      <c r="G70" s="278"/>
      <c r="H70" s="278"/>
      <c r="I70" s="115">
        <v>63</v>
      </c>
      <c r="J70" s="116">
        <v>96040350</v>
      </c>
      <c r="K70" s="125">
        <v>96040350</v>
      </c>
    </row>
    <row r="71" spans="1:11" ht="12.75">
      <c r="A71" s="278" t="s">
        <v>95</v>
      </c>
      <c r="B71" s="278"/>
      <c r="C71" s="278"/>
      <c r="D71" s="278"/>
      <c r="E71" s="278"/>
      <c r="F71" s="278"/>
      <c r="G71" s="278"/>
      <c r="H71" s="278"/>
      <c r="I71" s="115">
        <v>64</v>
      </c>
      <c r="J71" s="116"/>
      <c r="K71" s="125"/>
    </row>
    <row r="72" spans="1:11" ht="12.75">
      <c r="A72" s="278" t="s">
        <v>96</v>
      </c>
      <c r="B72" s="278"/>
      <c r="C72" s="278"/>
      <c r="D72" s="278"/>
      <c r="E72" s="278"/>
      <c r="F72" s="278"/>
      <c r="G72" s="278"/>
      <c r="H72" s="278"/>
      <c r="I72" s="115">
        <v>65</v>
      </c>
      <c r="J72" s="117">
        <v>475381</v>
      </c>
      <c r="K72" s="117">
        <f>K73+K74-K75+K76+K77</f>
        <v>1058316</v>
      </c>
    </row>
    <row r="73" spans="1:11" ht="12.75">
      <c r="A73" s="278" t="s">
        <v>97</v>
      </c>
      <c r="B73" s="278"/>
      <c r="C73" s="278"/>
      <c r="D73" s="278"/>
      <c r="E73" s="278"/>
      <c r="F73" s="278"/>
      <c r="G73" s="278"/>
      <c r="H73" s="278"/>
      <c r="I73" s="115">
        <v>66</v>
      </c>
      <c r="J73" s="116"/>
      <c r="K73" s="125"/>
    </row>
    <row r="74" spans="1:11" ht="12.75">
      <c r="A74" s="278" t="s">
        <v>98</v>
      </c>
      <c r="B74" s="278"/>
      <c r="C74" s="278"/>
      <c r="D74" s="278"/>
      <c r="E74" s="278"/>
      <c r="F74" s="278"/>
      <c r="G74" s="278"/>
      <c r="H74" s="278"/>
      <c r="I74" s="115">
        <v>67</v>
      </c>
      <c r="J74" s="116">
        <v>9182650</v>
      </c>
      <c r="K74" s="125">
        <v>9182650</v>
      </c>
    </row>
    <row r="75" spans="1:11" ht="12.75">
      <c r="A75" s="278" t="s">
        <v>90</v>
      </c>
      <c r="B75" s="278"/>
      <c r="C75" s="278"/>
      <c r="D75" s="278"/>
      <c r="E75" s="278"/>
      <c r="F75" s="278"/>
      <c r="G75" s="278"/>
      <c r="H75" s="278"/>
      <c r="I75" s="115">
        <v>68</v>
      </c>
      <c r="J75" s="116">
        <v>9182650</v>
      </c>
      <c r="K75" s="125">
        <v>9182650</v>
      </c>
    </row>
    <row r="76" spans="1:11" ht="12.75">
      <c r="A76" s="278" t="s">
        <v>91</v>
      </c>
      <c r="B76" s="278"/>
      <c r="C76" s="278"/>
      <c r="D76" s="278"/>
      <c r="E76" s="278"/>
      <c r="F76" s="278"/>
      <c r="G76" s="278"/>
      <c r="H76" s="278"/>
      <c r="I76" s="115">
        <v>69</v>
      </c>
      <c r="J76" s="116"/>
      <c r="K76" s="125"/>
    </row>
    <row r="77" spans="1:11" ht="12.75">
      <c r="A77" s="278" t="s">
        <v>92</v>
      </c>
      <c r="B77" s="278"/>
      <c r="C77" s="278"/>
      <c r="D77" s="278"/>
      <c r="E77" s="278"/>
      <c r="F77" s="278"/>
      <c r="G77" s="278"/>
      <c r="H77" s="278"/>
      <c r="I77" s="115">
        <v>70</v>
      </c>
      <c r="J77" s="116">
        <v>475381</v>
      </c>
      <c r="K77" s="125">
        <v>1058316</v>
      </c>
    </row>
    <row r="78" spans="1:11" ht="12.75">
      <c r="A78" s="278" t="s">
        <v>93</v>
      </c>
      <c r="B78" s="278"/>
      <c r="C78" s="278"/>
      <c r="D78" s="278"/>
      <c r="E78" s="278"/>
      <c r="F78" s="278"/>
      <c r="G78" s="278"/>
      <c r="H78" s="278"/>
      <c r="I78" s="115">
        <v>71</v>
      </c>
      <c r="J78" s="126">
        <v>273081818</v>
      </c>
      <c r="K78" s="127">
        <v>174015099</v>
      </c>
    </row>
    <row r="79" spans="1:11" ht="12.75">
      <c r="A79" s="278" t="s">
        <v>142</v>
      </c>
      <c r="B79" s="278"/>
      <c r="C79" s="278"/>
      <c r="D79" s="278"/>
      <c r="E79" s="278"/>
      <c r="F79" s="278"/>
      <c r="G79" s="278"/>
      <c r="H79" s="278"/>
      <c r="I79" s="115">
        <v>72</v>
      </c>
      <c r="J79" s="128">
        <v>-45942412</v>
      </c>
      <c r="K79" s="128">
        <f>K80-K81</f>
        <v>-76269190</v>
      </c>
    </row>
    <row r="80" spans="1:11" ht="12.75">
      <c r="A80" s="279" t="s">
        <v>110</v>
      </c>
      <c r="B80" s="279"/>
      <c r="C80" s="279"/>
      <c r="D80" s="279"/>
      <c r="E80" s="279"/>
      <c r="F80" s="279"/>
      <c r="G80" s="279"/>
      <c r="H80" s="279"/>
      <c r="I80" s="115">
        <v>73</v>
      </c>
      <c r="J80" s="116"/>
      <c r="K80" s="125"/>
    </row>
    <row r="81" spans="1:11" ht="12.75">
      <c r="A81" s="279" t="s">
        <v>111</v>
      </c>
      <c r="B81" s="279"/>
      <c r="C81" s="279"/>
      <c r="D81" s="279"/>
      <c r="E81" s="279"/>
      <c r="F81" s="279"/>
      <c r="G81" s="279"/>
      <c r="H81" s="279"/>
      <c r="I81" s="115">
        <v>74</v>
      </c>
      <c r="J81" s="116">
        <v>45942412</v>
      </c>
      <c r="K81" s="125">
        <v>76269190</v>
      </c>
    </row>
    <row r="82" spans="1:11" ht="12.75">
      <c r="A82" s="278" t="s">
        <v>143</v>
      </c>
      <c r="B82" s="278"/>
      <c r="C82" s="278"/>
      <c r="D82" s="278"/>
      <c r="E82" s="278"/>
      <c r="F82" s="278"/>
      <c r="G82" s="278"/>
      <c r="H82" s="278"/>
      <c r="I82" s="115">
        <v>75</v>
      </c>
      <c r="J82" s="128">
        <f>J83-J84</f>
        <v>-141679068</v>
      </c>
      <c r="K82" s="128">
        <f>K83-K84</f>
        <v>63669335</v>
      </c>
    </row>
    <row r="83" spans="1:11" ht="12.75">
      <c r="A83" s="279" t="s">
        <v>112</v>
      </c>
      <c r="B83" s="279"/>
      <c r="C83" s="279"/>
      <c r="D83" s="279"/>
      <c r="E83" s="279"/>
      <c r="F83" s="279"/>
      <c r="G83" s="279"/>
      <c r="H83" s="279"/>
      <c r="I83" s="115">
        <v>76</v>
      </c>
      <c r="J83" s="116"/>
      <c r="K83" s="125">
        <v>63669335</v>
      </c>
    </row>
    <row r="84" spans="1:11" ht="12.75">
      <c r="A84" s="279" t="s">
        <v>113</v>
      </c>
      <c r="B84" s="279"/>
      <c r="C84" s="279"/>
      <c r="D84" s="279"/>
      <c r="E84" s="279"/>
      <c r="F84" s="279"/>
      <c r="G84" s="279"/>
      <c r="H84" s="279"/>
      <c r="I84" s="115">
        <v>77</v>
      </c>
      <c r="J84" s="129">
        <v>141679068</v>
      </c>
      <c r="K84" s="163"/>
    </row>
    <row r="85" spans="1:11" ht="12.75">
      <c r="A85" s="278" t="s">
        <v>114</v>
      </c>
      <c r="B85" s="278"/>
      <c r="C85" s="278"/>
      <c r="D85" s="278"/>
      <c r="E85" s="278"/>
      <c r="F85" s="278"/>
      <c r="G85" s="278"/>
      <c r="H85" s="278"/>
      <c r="I85" s="115">
        <v>78</v>
      </c>
      <c r="J85" s="116"/>
      <c r="K85" s="125"/>
    </row>
    <row r="86" spans="1:11" ht="12.75">
      <c r="A86" s="261" t="s">
        <v>12</v>
      </c>
      <c r="B86" s="261"/>
      <c r="C86" s="261"/>
      <c r="D86" s="261"/>
      <c r="E86" s="261"/>
      <c r="F86" s="261"/>
      <c r="G86" s="261"/>
      <c r="H86" s="261"/>
      <c r="I86" s="115">
        <v>79</v>
      </c>
      <c r="J86" s="128">
        <v>86622</v>
      </c>
      <c r="K86" s="128">
        <f>SUM(K87:K89)</f>
        <v>9086622</v>
      </c>
    </row>
    <row r="87" spans="1:11" ht="12.75">
      <c r="A87" s="278" t="s">
        <v>86</v>
      </c>
      <c r="B87" s="278"/>
      <c r="C87" s="278"/>
      <c r="D87" s="278"/>
      <c r="E87" s="278"/>
      <c r="F87" s="278"/>
      <c r="G87" s="278"/>
      <c r="H87" s="278"/>
      <c r="I87" s="115">
        <v>80</v>
      </c>
      <c r="J87" s="116"/>
      <c r="K87" s="125">
        <v>9000000</v>
      </c>
    </row>
    <row r="88" spans="1:11" ht="12.75">
      <c r="A88" s="278" t="s">
        <v>87</v>
      </c>
      <c r="B88" s="278"/>
      <c r="C88" s="278"/>
      <c r="D88" s="278"/>
      <c r="E88" s="278"/>
      <c r="F88" s="278"/>
      <c r="G88" s="278"/>
      <c r="H88" s="278"/>
      <c r="I88" s="115">
        <v>81</v>
      </c>
      <c r="J88" s="122"/>
      <c r="K88" s="125"/>
    </row>
    <row r="89" spans="1:11" ht="12.75">
      <c r="A89" s="278" t="s">
        <v>88</v>
      </c>
      <c r="B89" s="278"/>
      <c r="C89" s="278"/>
      <c r="D89" s="278"/>
      <c r="E89" s="278"/>
      <c r="F89" s="278"/>
      <c r="G89" s="278"/>
      <c r="H89" s="278"/>
      <c r="I89" s="115">
        <v>82</v>
      </c>
      <c r="J89" s="116">
        <v>86622</v>
      </c>
      <c r="K89" s="125">
        <v>86622</v>
      </c>
    </row>
    <row r="90" spans="1:11" ht="12.75">
      <c r="A90" s="261" t="s">
        <v>13</v>
      </c>
      <c r="B90" s="261"/>
      <c r="C90" s="261"/>
      <c r="D90" s="261"/>
      <c r="E90" s="261"/>
      <c r="F90" s="261"/>
      <c r="G90" s="261"/>
      <c r="H90" s="261"/>
      <c r="I90" s="115">
        <v>83</v>
      </c>
      <c r="J90" s="121">
        <v>174631076</v>
      </c>
      <c r="K90" s="121">
        <f>SUM(K91:K99)</f>
        <v>80419665</v>
      </c>
    </row>
    <row r="91" spans="1:11" ht="12.75">
      <c r="A91" s="278" t="s">
        <v>89</v>
      </c>
      <c r="B91" s="278"/>
      <c r="C91" s="278"/>
      <c r="D91" s="278"/>
      <c r="E91" s="278"/>
      <c r="F91" s="278"/>
      <c r="G91" s="278"/>
      <c r="H91" s="278"/>
      <c r="I91" s="115">
        <v>84</v>
      </c>
      <c r="J91" s="116"/>
      <c r="K91" s="125"/>
    </row>
    <row r="92" spans="1:11" ht="12.75">
      <c r="A92" s="278" t="s">
        <v>147</v>
      </c>
      <c r="B92" s="278"/>
      <c r="C92" s="278"/>
      <c r="D92" s="278"/>
      <c r="E92" s="278"/>
      <c r="F92" s="278"/>
      <c r="G92" s="278"/>
      <c r="H92" s="278"/>
      <c r="I92" s="115">
        <v>85</v>
      </c>
      <c r="J92" s="122">
        <v>3388461</v>
      </c>
      <c r="K92" s="125">
        <v>100000</v>
      </c>
    </row>
    <row r="93" spans="1:11" ht="12.75">
      <c r="A93" s="278" t="s">
        <v>0</v>
      </c>
      <c r="B93" s="278"/>
      <c r="C93" s="278"/>
      <c r="D93" s="278"/>
      <c r="E93" s="278"/>
      <c r="F93" s="278"/>
      <c r="G93" s="278"/>
      <c r="H93" s="278"/>
      <c r="I93" s="115">
        <v>86</v>
      </c>
      <c r="J93" s="116">
        <v>102895660</v>
      </c>
      <c r="K93" s="125">
        <v>1524123</v>
      </c>
    </row>
    <row r="94" spans="1:11" ht="12.75">
      <c r="A94" s="278" t="s">
        <v>148</v>
      </c>
      <c r="B94" s="278"/>
      <c r="C94" s="278"/>
      <c r="D94" s="278"/>
      <c r="E94" s="278"/>
      <c r="F94" s="278"/>
      <c r="G94" s="278"/>
      <c r="H94" s="278"/>
      <c r="I94" s="115">
        <v>87</v>
      </c>
      <c r="J94" s="116"/>
      <c r="K94" s="125"/>
    </row>
    <row r="95" spans="1:11" ht="12.75">
      <c r="A95" s="278" t="s">
        <v>149</v>
      </c>
      <c r="B95" s="278"/>
      <c r="C95" s="278"/>
      <c r="D95" s="278"/>
      <c r="E95" s="278"/>
      <c r="F95" s="278"/>
      <c r="G95" s="278"/>
      <c r="H95" s="278"/>
      <c r="I95" s="115">
        <v>88</v>
      </c>
      <c r="J95" s="116">
        <v>76500</v>
      </c>
      <c r="K95" s="125">
        <v>33452807</v>
      </c>
    </row>
    <row r="96" spans="1:11" ht="12.75">
      <c r="A96" s="278" t="s">
        <v>150</v>
      </c>
      <c r="B96" s="278"/>
      <c r="C96" s="278"/>
      <c r="D96" s="278"/>
      <c r="E96" s="278"/>
      <c r="F96" s="278"/>
      <c r="G96" s="278"/>
      <c r="H96" s="278"/>
      <c r="I96" s="115">
        <v>89</v>
      </c>
      <c r="J96" s="116"/>
      <c r="K96" s="125"/>
    </row>
    <row r="97" spans="1:11" ht="12.75">
      <c r="A97" s="278" t="s">
        <v>71</v>
      </c>
      <c r="B97" s="278"/>
      <c r="C97" s="278"/>
      <c r="D97" s="278"/>
      <c r="E97" s="278"/>
      <c r="F97" s="278"/>
      <c r="G97" s="278"/>
      <c r="H97" s="278"/>
      <c r="I97" s="115">
        <v>90</v>
      </c>
      <c r="J97" s="116"/>
      <c r="K97" s="116"/>
    </row>
    <row r="98" spans="1:11" ht="12.75">
      <c r="A98" s="278" t="s">
        <v>69</v>
      </c>
      <c r="B98" s="278"/>
      <c r="C98" s="278"/>
      <c r="D98" s="278"/>
      <c r="E98" s="278"/>
      <c r="F98" s="278"/>
      <c r="G98" s="278"/>
      <c r="H98" s="278"/>
      <c r="I98" s="115">
        <v>91</v>
      </c>
      <c r="J98" s="116"/>
      <c r="K98" s="116">
        <v>1838960</v>
      </c>
    </row>
    <row r="99" spans="1:11" ht="12.75">
      <c r="A99" s="278" t="s">
        <v>70</v>
      </c>
      <c r="B99" s="278"/>
      <c r="C99" s="278"/>
      <c r="D99" s="278"/>
      <c r="E99" s="278"/>
      <c r="F99" s="278"/>
      <c r="G99" s="278"/>
      <c r="H99" s="278"/>
      <c r="I99" s="115">
        <v>92</v>
      </c>
      <c r="J99" s="116">
        <v>68270455</v>
      </c>
      <c r="K99" s="116">
        <v>43503775</v>
      </c>
    </row>
    <row r="100" spans="1:11" ht="12.75">
      <c r="A100" s="261" t="s">
        <v>14</v>
      </c>
      <c r="B100" s="261"/>
      <c r="C100" s="261"/>
      <c r="D100" s="261"/>
      <c r="E100" s="261"/>
      <c r="F100" s="261"/>
      <c r="G100" s="261"/>
      <c r="H100" s="261"/>
      <c r="I100" s="115">
        <v>93</v>
      </c>
      <c r="J100" s="121">
        <v>518792298</v>
      </c>
      <c r="K100" s="121">
        <f>SUM(K101:K112)</f>
        <v>247038449</v>
      </c>
    </row>
    <row r="101" spans="1:11" ht="12.75">
      <c r="A101" s="278" t="s">
        <v>89</v>
      </c>
      <c r="B101" s="278"/>
      <c r="C101" s="278"/>
      <c r="D101" s="278"/>
      <c r="E101" s="278"/>
      <c r="F101" s="278"/>
      <c r="G101" s="278"/>
      <c r="H101" s="278"/>
      <c r="I101" s="115">
        <v>94</v>
      </c>
      <c r="J101" s="116">
        <v>17714</v>
      </c>
      <c r="K101" s="122">
        <v>6400515</v>
      </c>
    </row>
    <row r="102" spans="1:11" ht="12.75">
      <c r="A102" s="278" t="s">
        <v>147</v>
      </c>
      <c r="B102" s="278"/>
      <c r="C102" s="278"/>
      <c r="D102" s="278"/>
      <c r="E102" s="278"/>
      <c r="F102" s="278"/>
      <c r="G102" s="278"/>
      <c r="H102" s="278"/>
      <c r="I102" s="115">
        <v>95</v>
      </c>
      <c r="J102" s="116">
        <v>6896145</v>
      </c>
      <c r="K102" s="122">
        <v>263531</v>
      </c>
    </row>
    <row r="103" spans="1:11" ht="12.75">
      <c r="A103" s="278" t="s">
        <v>0</v>
      </c>
      <c r="B103" s="278"/>
      <c r="C103" s="278"/>
      <c r="D103" s="278"/>
      <c r="E103" s="278"/>
      <c r="F103" s="278"/>
      <c r="G103" s="278"/>
      <c r="H103" s="278"/>
      <c r="I103" s="115">
        <v>96</v>
      </c>
      <c r="J103" s="122">
        <v>181130167</v>
      </c>
      <c r="K103" s="116">
        <v>133752313</v>
      </c>
    </row>
    <row r="104" spans="1:11" ht="12.75">
      <c r="A104" s="278" t="s">
        <v>148</v>
      </c>
      <c r="B104" s="278"/>
      <c r="C104" s="278"/>
      <c r="D104" s="278"/>
      <c r="E104" s="278"/>
      <c r="F104" s="278"/>
      <c r="G104" s="278"/>
      <c r="H104" s="278"/>
      <c r="I104" s="115">
        <v>97</v>
      </c>
      <c r="J104" s="116">
        <v>1920580</v>
      </c>
      <c r="K104" s="116">
        <v>2055546</v>
      </c>
    </row>
    <row r="105" spans="1:11" ht="12.75">
      <c r="A105" s="278" t="s">
        <v>149</v>
      </c>
      <c r="B105" s="278"/>
      <c r="C105" s="278"/>
      <c r="D105" s="278"/>
      <c r="E105" s="278"/>
      <c r="F105" s="278"/>
      <c r="G105" s="278"/>
      <c r="H105" s="278"/>
      <c r="I105" s="115">
        <v>98</v>
      </c>
      <c r="J105" s="116">
        <v>102563036</v>
      </c>
      <c r="K105" s="116">
        <v>49909213</v>
      </c>
    </row>
    <row r="106" spans="1:11" ht="12.75">
      <c r="A106" s="278" t="s">
        <v>150</v>
      </c>
      <c r="B106" s="278"/>
      <c r="C106" s="278"/>
      <c r="D106" s="278"/>
      <c r="E106" s="278"/>
      <c r="F106" s="278"/>
      <c r="G106" s="278"/>
      <c r="H106" s="278"/>
      <c r="I106" s="115">
        <v>99</v>
      </c>
      <c r="J106" s="116"/>
      <c r="K106" s="116"/>
    </row>
    <row r="107" spans="1:11" ht="12.75">
      <c r="A107" s="278" t="s">
        <v>71</v>
      </c>
      <c r="B107" s="278"/>
      <c r="C107" s="278"/>
      <c r="D107" s="278"/>
      <c r="E107" s="278"/>
      <c r="F107" s="278"/>
      <c r="G107" s="278"/>
      <c r="H107" s="278"/>
      <c r="I107" s="115">
        <v>100</v>
      </c>
      <c r="J107" s="116"/>
      <c r="K107" s="116"/>
    </row>
    <row r="108" spans="1:11" ht="12.75">
      <c r="A108" s="278" t="s">
        <v>72</v>
      </c>
      <c r="B108" s="278"/>
      <c r="C108" s="278"/>
      <c r="D108" s="278"/>
      <c r="E108" s="278"/>
      <c r="F108" s="278"/>
      <c r="G108" s="278"/>
      <c r="H108" s="278"/>
      <c r="I108" s="115">
        <v>101</v>
      </c>
      <c r="J108" s="116">
        <v>21494231</v>
      </c>
      <c r="K108" s="116">
        <v>18837596</v>
      </c>
    </row>
    <row r="109" spans="1:11" ht="12.75">
      <c r="A109" s="278" t="s">
        <v>73</v>
      </c>
      <c r="B109" s="278"/>
      <c r="C109" s="278"/>
      <c r="D109" s="278"/>
      <c r="E109" s="278"/>
      <c r="F109" s="278"/>
      <c r="G109" s="278"/>
      <c r="H109" s="278"/>
      <c r="I109" s="115">
        <v>102</v>
      </c>
      <c r="J109" s="116">
        <v>190212916</v>
      </c>
      <c r="K109" s="116">
        <v>15490320</v>
      </c>
    </row>
    <row r="110" spans="1:11" ht="12.75">
      <c r="A110" s="278" t="s">
        <v>76</v>
      </c>
      <c r="B110" s="278"/>
      <c r="C110" s="278"/>
      <c r="D110" s="278"/>
      <c r="E110" s="278"/>
      <c r="F110" s="278"/>
      <c r="G110" s="278"/>
      <c r="H110" s="278"/>
      <c r="I110" s="115">
        <v>103</v>
      </c>
      <c r="J110" s="116"/>
      <c r="K110" s="116"/>
    </row>
    <row r="111" spans="1:11" ht="12.75">
      <c r="A111" s="278" t="s">
        <v>74</v>
      </c>
      <c r="B111" s="278"/>
      <c r="C111" s="278"/>
      <c r="D111" s="278"/>
      <c r="E111" s="278"/>
      <c r="F111" s="278"/>
      <c r="G111" s="278"/>
      <c r="H111" s="278"/>
      <c r="I111" s="115">
        <v>104</v>
      </c>
      <c r="J111" s="116"/>
      <c r="K111" s="116"/>
    </row>
    <row r="112" spans="1:11" ht="12.75">
      <c r="A112" s="278" t="s">
        <v>75</v>
      </c>
      <c r="B112" s="278"/>
      <c r="C112" s="278"/>
      <c r="D112" s="278"/>
      <c r="E112" s="278"/>
      <c r="F112" s="278"/>
      <c r="G112" s="278"/>
      <c r="H112" s="278"/>
      <c r="I112" s="115">
        <v>105</v>
      </c>
      <c r="J112" s="116">
        <v>14557509</v>
      </c>
      <c r="K112" s="116">
        <v>20329415</v>
      </c>
    </row>
    <row r="113" spans="1:11" ht="12.75">
      <c r="A113" s="261" t="s">
        <v>1</v>
      </c>
      <c r="B113" s="261"/>
      <c r="C113" s="261"/>
      <c r="D113" s="261"/>
      <c r="E113" s="261"/>
      <c r="F113" s="261"/>
      <c r="G113" s="261"/>
      <c r="H113" s="261"/>
      <c r="I113" s="115">
        <v>106</v>
      </c>
      <c r="J113" s="121">
        <v>888702</v>
      </c>
      <c r="K113" s="121">
        <v>891783</v>
      </c>
    </row>
    <row r="114" spans="1:13" ht="12.75">
      <c r="A114" s="261" t="s">
        <v>15</v>
      </c>
      <c r="B114" s="261"/>
      <c r="C114" s="261"/>
      <c r="D114" s="261"/>
      <c r="E114" s="261"/>
      <c r="F114" s="261"/>
      <c r="G114" s="261"/>
      <c r="H114" s="261"/>
      <c r="I114" s="115">
        <v>107</v>
      </c>
      <c r="J114" s="117">
        <v>876374767</v>
      </c>
      <c r="K114" s="117">
        <f>+K69+K86+K90+K100+K113</f>
        <v>595950429</v>
      </c>
      <c r="M114" s="158"/>
    </row>
    <row r="115" spans="1:11" ht="12.75">
      <c r="A115" s="261" t="s">
        <v>41</v>
      </c>
      <c r="B115" s="261"/>
      <c r="C115" s="261"/>
      <c r="D115" s="261"/>
      <c r="E115" s="261"/>
      <c r="F115" s="261"/>
      <c r="G115" s="261"/>
      <c r="H115" s="261"/>
      <c r="I115" s="115">
        <v>108</v>
      </c>
      <c r="J115" s="121">
        <v>16125523</v>
      </c>
      <c r="K115" s="139">
        <v>5302817</v>
      </c>
    </row>
    <row r="116" spans="1:11" ht="12.75">
      <c r="A116" s="262" t="s">
        <v>211</v>
      </c>
      <c r="B116" s="263"/>
      <c r="C116" s="263"/>
      <c r="D116" s="263"/>
      <c r="E116" s="263"/>
      <c r="F116" s="263"/>
      <c r="G116" s="263"/>
      <c r="H116" s="263"/>
      <c r="I116" s="264"/>
      <c r="J116" s="264"/>
      <c r="K116" s="265"/>
    </row>
    <row r="117" spans="1:11" ht="12.75">
      <c r="A117" s="266" t="s">
        <v>127</v>
      </c>
      <c r="B117" s="267"/>
      <c r="C117" s="267"/>
      <c r="D117" s="267"/>
      <c r="E117" s="267"/>
      <c r="F117" s="267"/>
      <c r="G117" s="267"/>
      <c r="H117" s="267"/>
      <c r="I117" s="268"/>
      <c r="J117" s="268"/>
      <c r="K117" s="269"/>
    </row>
    <row r="118" spans="1:11" ht="12.75">
      <c r="A118" s="270" t="s">
        <v>3</v>
      </c>
      <c r="B118" s="271"/>
      <c r="C118" s="271"/>
      <c r="D118" s="271"/>
      <c r="E118" s="271"/>
      <c r="F118" s="271"/>
      <c r="G118" s="271"/>
      <c r="H118" s="272"/>
      <c r="I118" s="1">
        <v>109</v>
      </c>
      <c r="J118" s="38">
        <f>+J69</f>
        <v>181976069</v>
      </c>
      <c r="K118" s="38">
        <f>+K69</f>
        <v>258513910</v>
      </c>
    </row>
    <row r="119" spans="1:11" ht="12.75">
      <c r="A119" s="273" t="s">
        <v>4</v>
      </c>
      <c r="B119" s="274"/>
      <c r="C119" s="274"/>
      <c r="D119" s="274"/>
      <c r="E119" s="274"/>
      <c r="F119" s="274"/>
      <c r="G119" s="274"/>
      <c r="H119" s="275"/>
      <c r="I119" s="2">
        <v>110</v>
      </c>
      <c r="J119" s="4"/>
      <c r="K119" s="4"/>
    </row>
    <row r="120" spans="1:11" ht="12.75">
      <c r="A120" s="276" t="s">
        <v>212</v>
      </c>
      <c r="B120" s="277"/>
      <c r="C120" s="277"/>
      <c r="D120" s="277"/>
      <c r="E120" s="277"/>
      <c r="F120" s="277"/>
      <c r="G120" s="277"/>
      <c r="H120" s="277"/>
      <c r="I120" s="277"/>
      <c r="J120" s="277"/>
      <c r="K120" s="277"/>
    </row>
    <row r="121" spans="1:11" ht="12.75">
      <c r="A121" s="259"/>
      <c r="B121" s="260"/>
      <c r="C121" s="260"/>
      <c r="D121" s="260"/>
      <c r="E121" s="260"/>
      <c r="F121" s="260"/>
      <c r="G121" s="260"/>
      <c r="H121" s="260"/>
      <c r="I121" s="260"/>
      <c r="J121" s="260"/>
      <c r="K121" s="260"/>
    </row>
    <row r="122" spans="10:11" ht="12.75">
      <c r="J122" s="138"/>
      <c r="K122" s="138"/>
    </row>
    <row r="123" spans="10:11" ht="12.75">
      <c r="J123" s="138">
        <f>J66-J114</f>
        <v>0.008524537086486816</v>
      </c>
      <c r="K123" s="138">
        <f>K66-K114</f>
        <v>0.2200000286102295</v>
      </c>
    </row>
    <row r="124" s="140" customFormat="1" ht="10.5" customHeight="1"/>
    <row r="125" s="140" customFormat="1" ht="12.75">
      <c r="K125" s="141"/>
    </row>
    <row r="126" s="140" customFormat="1" ht="12.75">
      <c r="K126" s="142"/>
    </row>
    <row r="127" s="140" customFormat="1" ht="12.75">
      <c r="K127" s="142"/>
    </row>
    <row r="128" s="140" customFormat="1" ht="12.75">
      <c r="K128" s="143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5">
    <dataValidation type="whole" operator="notEqual" allowBlank="1" showInputMessage="1" showErrorMessage="1" errorTitle="Pogrešan unos" error="Mogu se unijeti samo cjelobrojne vrijednosti." sqref="J87 J85:K85 J119:K11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8:K118 J69:K69 M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2:K77 J70:K70 K87:K115 J86:K86 J79:K84 J88:J115 K125 J7:K67 M114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71"/>
  <sheetViews>
    <sheetView view="pageBreakPreview" zoomScale="110" zoomScaleSheetLayoutView="110" zoomScalePageLayoutView="0" workbookViewId="0" topLeftCell="B22">
      <selection activeCell="O44" sqref="O44"/>
    </sheetView>
  </sheetViews>
  <sheetFormatPr defaultColWidth="9.140625" defaultRowHeight="12.75"/>
  <cols>
    <col min="1" max="2" width="9.140625" style="36" customWidth="1"/>
    <col min="3" max="3" width="6.00390625" style="36" customWidth="1"/>
    <col min="4" max="4" width="5.8515625" style="36" customWidth="1"/>
    <col min="5" max="5" width="9.140625" style="36" customWidth="1"/>
    <col min="6" max="6" width="5.140625" style="36" customWidth="1"/>
    <col min="7" max="7" width="7.421875" style="36" customWidth="1"/>
    <col min="8" max="8" width="8.28125" style="36" customWidth="1"/>
    <col min="9" max="9" width="9.140625" style="157" customWidth="1"/>
    <col min="10" max="10" width="10.421875" style="157" bestFit="1" customWidth="1"/>
    <col min="11" max="11" width="10.8515625" style="157" customWidth="1"/>
    <col min="12" max="12" width="11.00390625" style="157" customWidth="1"/>
    <col min="13" max="13" width="11.28125" style="157" customWidth="1"/>
    <col min="14" max="14" width="13.421875" style="142" customWidth="1"/>
    <col min="15" max="15" width="13.140625" style="36" customWidth="1"/>
    <col min="16" max="16" width="14.7109375" style="36" customWidth="1"/>
    <col min="17" max="16384" width="9.140625" style="36" customWidth="1"/>
  </cols>
  <sheetData>
    <row r="1" spans="1:14" ht="12.75" customHeight="1">
      <c r="A1" s="286" t="s">
        <v>240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167"/>
    </row>
    <row r="2" spans="1:14" ht="12.75" customHeight="1">
      <c r="A2" s="294" t="s">
        <v>309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167"/>
    </row>
    <row r="3" spans="1:14" ht="12.75" customHeight="1">
      <c r="A3" s="295" t="s">
        <v>306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167"/>
    </row>
    <row r="4" spans="1:14" ht="22.5">
      <c r="A4" s="296" t="s">
        <v>43</v>
      </c>
      <c r="B4" s="296"/>
      <c r="C4" s="296"/>
      <c r="D4" s="296"/>
      <c r="E4" s="296"/>
      <c r="F4" s="296"/>
      <c r="G4" s="296"/>
      <c r="H4" s="296"/>
      <c r="I4" s="43" t="s">
        <v>241</v>
      </c>
      <c r="J4" s="297" t="s">
        <v>215</v>
      </c>
      <c r="K4" s="297"/>
      <c r="L4" s="297" t="s">
        <v>216</v>
      </c>
      <c r="M4" s="297"/>
      <c r="N4" s="167"/>
    </row>
    <row r="5" spans="1:14" ht="22.5">
      <c r="A5" s="296"/>
      <c r="B5" s="296"/>
      <c r="C5" s="296"/>
      <c r="D5" s="296"/>
      <c r="E5" s="296"/>
      <c r="F5" s="296"/>
      <c r="G5" s="296"/>
      <c r="H5" s="296"/>
      <c r="I5" s="43"/>
      <c r="J5" s="43" t="s">
        <v>242</v>
      </c>
      <c r="K5" s="43" t="s">
        <v>243</v>
      </c>
      <c r="L5" s="43" t="s">
        <v>242</v>
      </c>
      <c r="M5" s="43" t="s">
        <v>243</v>
      </c>
      <c r="N5" s="168"/>
    </row>
    <row r="6" spans="1:14" ht="12.75">
      <c r="A6" s="297">
        <v>1</v>
      </c>
      <c r="B6" s="297"/>
      <c r="C6" s="297"/>
      <c r="D6" s="297"/>
      <c r="E6" s="297"/>
      <c r="F6" s="297"/>
      <c r="G6" s="297"/>
      <c r="H6" s="297"/>
      <c r="I6" s="145">
        <v>2</v>
      </c>
      <c r="J6" s="43">
        <v>3</v>
      </c>
      <c r="K6" s="43">
        <v>4</v>
      </c>
      <c r="L6" s="43">
        <v>5</v>
      </c>
      <c r="M6" s="43">
        <v>6</v>
      </c>
      <c r="N6" s="168"/>
    </row>
    <row r="7" spans="1:15" ht="12.75">
      <c r="A7" s="266" t="s">
        <v>244</v>
      </c>
      <c r="B7" s="267"/>
      <c r="C7" s="267"/>
      <c r="D7" s="267"/>
      <c r="E7" s="267"/>
      <c r="F7" s="267"/>
      <c r="G7" s="267"/>
      <c r="H7" s="298"/>
      <c r="I7" s="146">
        <v>111</v>
      </c>
      <c r="J7" s="147">
        <f>SUM(J8:J9)</f>
        <v>270851585</v>
      </c>
      <c r="K7" s="147">
        <f>SUM(K8:K9)</f>
        <v>68401536</v>
      </c>
      <c r="L7" s="147">
        <f>SUM(L8:L9)</f>
        <v>390095358</v>
      </c>
      <c r="M7" s="147">
        <f>SUM(M8:M9)</f>
        <v>267142077</v>
      </c>
      <c r="N7" s="169"/>
      <c r="O7" s="138"/>
    </row>
    <row r="8" spans="1:15" ht="12.75">
      <c r="A8" s="299" t="s">
        <v>245</v>
      </c>
      <c r="B8" s="300"/>
      <c r="C8" s="300"/>
      <c r="D8" s="300"/>
      <c r="E8" s="300"/>
      <c r="F8" s="300"/>
      <c r="G8" s="300"/>
      <c r="H8" s="301"/>
      <c r="I8" s="148">
        <v>112</v>
      </c>
      <c r="J8" s="3">
        <v>249190347</v>
      </c>
      <c r="K8" s="3">
        <v>57005679</v>
      </c>
      <c r="L8" s="3">
        <v>170041657</v>
      </c>
      <c r="M8" s="3">
        <f>L8-114277377</f>
        <v>55764280</v>
      </c>
      <c r="N8" s="169"/>
      <c r="O8" s="138"/>
    </row>
    <row r="9" spans="1:15" ht="12.75">
      <c r="A9" s="299" t="s">
        <v>246</v>
      </c>
      <c r="B9" s="300"/>
      <c r="C9" s="300"/>
      <c r="D9" s="300"/>
      <c r="E9" s="300"/>
      <c r="F9" s="300"/>
      <c r="G9" s="300"/>
      <c r="H9" s="301"/>
      <c r="I9" s="148">
        <v>113</v>
      </c>
      <c r="J9" s="3">
        <v>21661238</v>
      </c>
      <c r="K9" s="3">
        <v>11395857</v>
      </c>
      <c r="L9" s="3">
        <v>220053701</v>
      </c>
      <c r="M9" s="3">
        <f>L9-8675904</f>
        <v>211377797</v>
      </c>
      <c r="N9" s="169"/>
      <c r="O9" s="138"/>
    </row>
    <row r="10" spans="1:15" ht="12.75">
      <c r="A10" s="299" t="s">
        <v>247</v>
      </c>
      <c r="B10" s="300"/>
      <c r="C10" s="300"/>
      <c r="D10" s="300"/>
      <c r="E10" s="300"/>
      <c r="F10" s="300"/>
      <c r="G10" s="300"/>
      <c r="H10" s="301"/>
      <c r="I10" s="148">
        <v>114</v>
      </c>
      <c r="J10" s="149">
        <f>J11+J12+J16+J20+J21+J22+J25+J26</f>
        <v>361198268</v>
      </c>
      <c r="K10" s="149">
        <f>K11+K12+K16+K20+K21+K22+K25+K26</f>
        <v>101393033</v>
      </c>
      <c r="L10" s="149">
        <f>L11+L12+L16+L20+L21+L22+L25+L26</f>
        <v>302296057</v>
      </c>
      <c r="M10" s="149">
        <f>M11+M12+M16+M20+M21+M22+M25+M26</f>
        <v>136608120</v>
      </c>
      <c r="N10" s="169"/>
      <c r="O10" s="138"/>
    </row>
    <row r="11" spans="1:15" ht="12.75">
      <c r="A11" s="299" t="s">
        <v>248</v>
      </c>
      <c r="B11" s="300"/>
      <c r="C11" s="300"/>
      <c r="D11" s="300"/>
      <c r="E11" s="300"/>
      <c r="F11" s="300"/>
      <c r="G11" s="300"/>
      <c r="H11" s="301"/>
      <c r="I11" s="148">
        <v>115</v>
      </c>
      <c r="J11" s="3">
        <v>5326140</v>
      </c>
      <c r="K11" s="3">
        <v>1736938</v>
      </c>
      <c r="L11" s="3">
        <v>3390981</v>
      </c>
      <c r="M11" s="3">
        <f>L11+200855</f>
        <v>3591836</v>
      </c>
      <c r="N11" s="169"/>
      <c r="O11" s="138"/>
    </row>
    <row r="12" spans="1:15" ht="12.75">
      <c r="A12" s="299" t="s">
        <v>249</v>
      </c>
      <c r="B12" s="300"/>
      <c r="C12" s="300"/>
      <c r="D12" s="300"/>
      <c r="E12" s="300"/>
      <c r="F12" s="300"/>
      <c r="G12" s="300"/>
      <c r="H12" s="301"/>
      <c r="I12" s="148">
        <v>116</v>
      </c>
      <c r="J12" s="37">
        <v>145881713</v>
      </c>
      <c r="K12" s="37">
        <v>37105924</v>
      </c>
      <c r="L12" s="37">
        <v>87193757</v>
      </c>
      <c r="M12" s="37">
        <f>L12-58921419</f>
        <v>28272338</v>
      </c>
      <c r="N12" s="169"/>
      <c r="O12" s="138"/>
    </row>
    <row r="13" spans="1:15" ht="12.75">
      <c r="A13" s="270" t="s">
        <v>250</v>
      </c>
      <c r="B13" s="271"/>
      <c r="C13" s="271"/>
      <c r="D13" s="271"/>
      <c r="E13" s="271"/>
      <c r="F13" s="271"/>
      <c r="G13" s="271"/>
      <c r="H13" s="272"/>
      <c r="I13" s="148">
        <v>117</v>
      </c>
      <c r="J13" s="174"/>
      <c r="K13" s="174"/>
      <c r="L13" s="175"/>
      <c r="M13" s="174"/>
      <c r="N13" s="169"/>
      <c r="O13" s="138"/>
    </row>
    <row r="14" spans="1:15" ht="12.75">
      <c r="A14" s="270" t="s">
        <v>251</v>
      </c>
      <c r="B14" s="271"/>
      <c r="C14" s="271"/>
      <c r="D14" s="271"/>
      <c r="E14" s="271"/>
      <c r="F14" s="271"/>
      <c r="G14" s="271"/>
      <c r="H14" s="272"/>
      <c r="I14" s="148">
        <v>118</v>
      </c>
      <c r="J14" s="174"/>
      <c r="K14" s="174"/>
      <c r="L14" s="175"/>
      <c r="M14" s="174"/>
      <c r="N14" s="169"/>
      <c r="O14" s="138"/>
    </row>
    <row r="15" spans="1:15" ht="12.75">
      <c r="A15" s="270" t="s">
        <v>252</v>
      </c>
      <c r="B15" s="271"/>
      <c r="C15" s="271"/>
      <c r="D15" s="271"/>
      <c r="E15" s="271"/>
      <c r="F15" s="271"/>
      <c r="G15" s="271"/>
      <c r="H15" s="272"/>
      <c r="I15" s="148">
        <v>119</v>
      </c>
      <c r="J15" s="174"/>
      <c r="K15" s="174"/>
      <c r="L15" s="175"/>
      <c r="M15" s="174"/>
      <c r="N15" s="169"/>
      <c r="O15" s="138"/>
    </row>
    <row r="16" spans="1:15" ht="12.75">
      <c r="A16" s="299" t="s">
        <v>253</v>
      </c>
      <c r="B16" s="300"/>
      <c r="C16" s="300"/>
      <c r="D16" s="300"/>
      <c r="E16" s="300"/>
      <c r="F16" s="300"/>
      <c r="G16" s="300"/>
      <c r="H16" s="301"/>
      <c r="I16" s="148">
        <v>120</v>
      </c>
      <c r="J16" s="37">
        <v>109194770</v>
      </c>
      <c r="K16" s="161">
        <v>26507915</v>
      </c>
      <c r="L16" s="164">
        <v>93665052</v>
      </c>
      <c r="M16" s="162">
        <f>L16-70822250</f>
        <v>22842802</v>
      </c>
      <c r="N16" s="169"/>
      <c r="O16" s="138"/>
    </row>
    <row r="17" spans="1:15" ht="12.75">
      <c r="A17" s="270" t="s">
        <v>254</v>
      </c>
      <c r="B17" s="271"/>
      <c r="C17" s="271"/>
      <c r="D17" s="271"/>
      <c r="E17" s="271"/>
      <c r="F17" s="271"/>
      <c r="G17" s="271"/>
      <c r="H17" s="272"/>
      <c r="I17" s="148">
        <v>121</v>
      </c>
      <c r="J17" s="174"/>
      <c r="K17" s="174"/>
      <c r="L17" s="176"/>
      <c r="M17" s="174"/>
      <c r="N17" s="169"/>
      <c r="O17" s="138"/>
    </row>
    <row r="18" spans="1:15" ht="12.75">
      <c r="A18" s="270" t="s">
        <v>255</v>
      </c>
      <c r="B18" s="271"/>
      <c r="C18" s="271"/>
      <c r="D18" s="271"/>
      <c r="E18" s="271"/>
      <c r="F18" s="271"/>
      <c r="G18" s="271"/>
      <c r="H18" s="272"/>
      <c r="I18" s="148">
        <v>122</v>
      </c>
      <c r="J18" s="174"/>
      <c r="K18" s="174"/>
      <c r="L18" s="175"/>
      <c r="M18" s="174"/>
      <c r="N18" s="169"/>
      <c r="O18" s="138"/>
    </row>
    <row r="19" spans="1:15" ht="12.75">
      <c r="A19" s="270" t="s">
        <v>256</v>
      </c>
      <c r="B19" s="271"/>
      <c r="C19" s="271"/>
      <c r="D19" s="271"/>
      <c r="E19" s="271"/>
      <c r="F19" s="271"/>
      <c r="G19" s="271"/>
      <c r="H19" s="272"/>
      <c r="I19" s="148">
        <v>123</v>
      </c>
      <c r="J19" s="174"/>
      <c r="K19" s="174"/>
      <c r="L19" s="175"/>
      <c r="M19" s="174"/>
      <c r="N19" s="169"/>
      <c r="O19" s="138"/>
    </row>
    <row r="20" spans="1:15" ht="12.75">
      <c r="A20" s="299" t="s">
        <v>257</v>
      </c>
      <c r="B20" s="300"/>
      <c r="C20" s="300"/>
      <c r="D20" s="300"/>
      <c r="E20" s="300"/>
      <c r="F20" s="300"/>
      <c r="G20" s="300"/>
      <c r="H20" s="301"/>
      <c r="I20" s="148">
        <v>124</v>
      </c>
      <c r="J20" s="3">
        <v>16972726</v>
      </c>
      <c r="K20" s="3">
        <v>4129580</v>
      </c>
      <c r="L20" s="3">
        <v>14833263</v>
      </c>
      <c r="M20" s="3">
        <f>L20-11238782</f>
        <v>3594481</v>
      </c>
      <c r="N20" s="169"/>
      <c r="O20" s="138"/>
    </row>
    <row r="21" spans="1:15" ht="12.75">
      <c r="A21" s="299" t="s">
        <v>258</v>
      </c>
      <c r="B21" s="300"/>
      <c r="C21" s="300"/>
      <c r="D21" s="300"/>
      <c r="E21" s="300"/>
      <c r="F21" s="300"/>
      <c r="G21" s="300"/>
      <c r="H21" s="301"/>
      <c r="I21" s="148">
        <v>125</v>
      </c>
      <c r="J21" s="3">
        <v>30124300</v>
      </c>
      <c r="K21" s="3">
        <v>8626395</v>
      </c>
      <c r="L21" s="3">
        <v>26124042</v>
      </c>
      <c r="M21" s="3">
        <f>L21-17446205</f>
        <v>8677837</v>
      </c>
      <c r="N21" s="169"/>
      <c r="O21" s="138"/>
    </row>
    <row r="22" spans="1:15" ht="12.75">
      <c r="A22" s="299" t="s">
        <v>259</v>
      </c>
      <c r="B22" s="300"/>
      <c r="C22" s="300"/>
      <c r="D22" s="300"/>
      <c r="E22" s="300"/>
      <c r="F22" s="300"/>
      <c r="G22" s="300"/>
      <c r="H22" s="301"/>
      <c r="I22" s="148">
        <v>126</v>
      </c>
      <c r="J22" s="37">
        <v>36960778</v>
      </c>
      <c r="K22" s="37">
        <v>12581518</v>
      </c>
      <c r="L22" s="37">
        <v>7669545</v>
      </c>
      <c r="M22" s="37">
        <f>L22-1698822</f>
        <v>5970723</v>
      </c>
      <c r="N22" s="169"/>
      <c r="O22" s="138"/>
    </row>
    <row r="23" spans="1:15" ht="12.75">
      <c r="A23" s="270" t="s">
        <v>260</v>
      </c>
      <c r="B23" s="271"/>
      <c r="C23" s="271"/>
      <c r="D23" s="271"/>
      <c r="E23" s="271"/>
      <c r="F23" s="271"/>
      <c r="G23" s="271"/>
      <c r="H23" s="272"/>
      <c r="I23" s="148">
        <v>127</v>
      </c>
      <c r="J23" s="3"/>
      <c r="K23" s="3"/>
      <c r="L23" s="172"/>
      <c r="M23" s="3"/>
      <c r="N23" s="169"/>
      <c r="O23" s="138"/>
    </row>
    <row r="24" spans="1:15" ht="12.75">
      <c r="A24" s="270" t="s">
        <v>261</v>
      </c>
      <c r="B24" s="271"/>
      <c r="C24" s="271"/>
      <c r="D24" s="271"/>
      <c r="E24" s="271"/>
      <c r="F24" s="271"/>
      <c r="G24" s="271"/>
      <c r="H24" s="272"/>
      <c r="I24" s="148">
        <v>128</v>
      </c>
      <c r="J24" s="3"/>
      <c r="K24" s="3"/>
      <c r="L24" s="172"/>
      <c r="M24" s="172"/>
      <c r="N24" s="169"/>
      <c r="O24" s="138"/>
    </row>
    <row r="25" spans="1:16" ht="12.75">
      <c r="A25" s="299" t="s">
        <v>262</v>
      </c>
      <c r="B25" s="300"/>
      <c r="C25" s="300"/>
      <c r="D25" s="300"/>
      <c r="E25" s="300"/>
      <c r="F25" s="300"/>
      <c r="G25" s="300"/>
      <c r="H25" s="301"/>
      <c r="I25" s="148">
        <v>129</v>
      </c>
      <c r="J25" s="150">
        <v>0</v>
      </c>
      <c r="K25" s="150">
        <v>-160000</v>
      </c>
      <c r="L25" s="150">
        <v>9000000</v>
      </c>
      <c r="M25" s="150">
        <f>L25-0</f>
        <v>9000000</v>
      </c>
      <c r="N25" s="169"/>
      <c r="O25" s="171"/>
      <c r="P25" s="170"/>
    </row>
    <row r="26" spans="1:15" ht="12.75">
      <c r="A26" s="299" t="s">
        <v>263</v>
      </c>
      <c r="B26" s="300"/>
      <c r="C26" s="300"/>
      <c r="D26" s="300"/>
      <c r="E26" s="300"/>
      <c r="F26" s="300"/>
      <c r="G26" s="300"/>
      <c r="H26" s="301"/>
      <c r="I26" s="148">
        <v>130</v>
      </c>
      <c r="J26" s="3">
        <v>16737841</v>
      </c>
      <c r="K26" s="3">
        <v>10864763</v>
      </c>
      <c r="L26" s="3">
        <v>60419417</v>
      </c>
      <c r="M26" s="3">
        <f>L26-5761314</f>
        <v>54658103</v>
      </c>
      <c r="N26" s="169"/>
      <c r="O26" s="138"/>
    </row>
    <row r="27" spans="1:15" ht="12.75">
      <c r="A27" s="299" t="s">
        <v>264</v>
      </c>
      <c r="B27" s="300"/>
      <c r="C27" s="300"/>
      <c r="D27" s="300"/>
      <c r="E27" s="300"/>
      <c r="F27" s="300"/>
      <c r="G27" s="300"/>
      <c r="H27" s="301"/>
      <c r="I27" s="148">
        <v>131</v>
      </c>
      <c r="J27" s="149">
        <f>SUM(J28:J32)</f>
        <v>5344015</v>
      </c>
      <c r="K27" s="149">
        <f>SUM(K28:K32)</f>
        <v>3031343</v>
      </c>
      <c r="L27" s="149">
        <f>SUM(L28:L32)</f>
        <v>1432247</v>
      </c>
      <c r="M27" s="149">
        <f>L27-1344076</f>
        <v>88171</v>
      </c>
      <c r="N27" s="169"/>
      <c r="O27" s="138"/>
    </row>
    <row r="28" spans="1:15" ht="25.5" customHeight="1">
      <c r="A28" s="299" t="s">
        <v>265</v>
      </c>
      <c r="B28" s="300"/>
      <c r="C28" s="300"/>
      <c r="D28" s="300"/>
      <c r="E28" s="300"/>
      <c r="F28" s="300"/>
      <c r="G28" s="300"/>
      <c r="H28" s="301"/>
      <c r="I28" s="148">
        <v>132</v>
      </c>
      <c r="J28" s="174"/>
      <c r="K28" s="174"/>
      <c r="L28" s="174">
        <v>685238</v>
      </c>
      <c r="M28" s="174">
        <f>L28-835720</f>
        <v>-150482</v>
      </c>
      <c r="N28" s="169"/>
      <c r="O28" s="138"/>
    </row>
    <row r="29" spans="1:15" ht="24.75" customHeight="1">
      <c r="A29" s="299" t="s">
        <v>266</v>
      </c>
      <c r="B29" s="300"/>
      <c r="C29" s="300"/>
      <c r="D29" s="300"/>
      <c r="E29" s="300"/>
      <c r="F29" s="300"/>
      <c r="G29" s="300"/>
      <c r="H29" s="301"/>
      <c r="I29" s="148">
        <v>133</v>
      </c>
      <c r="J29" s="174">
        <v>3431927</v>
      </c>
      <c r="K29" s="174">
        <f>J29-2308477</f>
        <v>1123450</v>
      </c>
      <c r="L29" s="174">
        <v>736283</v>
      </c>
      <c r="M29" s="174">
        <f>L29-506289</f>
        <v>229994</v>
      </c>
      <c r="N29" s="169"/>
      <c r="O29" s="138"/>
    </row>
    <row r="30" spans="1:15" ht="23.25" customHeight="1">
      <c r="A30" s="299" t="s">
        <v>267</v>
      </c>
      <c r="B30" s="300"/>
      <c r="C30" s="300"/>
      <c r="D30" s="300"/>
      <c r="E30" s="300"/>
      <c r="F30" s="300"/>
      <c r="G30" s="300"/>
      <c r="H30" s="301"/>
      <c r="I30" s="148">
        <v>134</v>
      </c>
      <c r="J30" s="174"/>
      <c r="K30" s="174">
        <v>0</v>
      </c>
      <c r="L30" s="174"/>
      <c r="M30" s="174">
        <f>L30</f>
        <v>0</v>
      </c>
      <c r="N30" s="169"/>
      <c r="O30" s="138"/>
    </row>
    <row r="31" spans="1:15" ht="12.75">
      <c r="A31" s="299" t="s">
        <v>268</v>
      </c>
      <c r="B31" s="300"/>
      <c r="C31" s="300"/>
      <c r="D31" s="300"/>
      <c r="E31" s="300"/>
      <c r="F31" s="300"/>
      <c r="G31" s="300"/>
      <c r="H31" s="301"/>
      <c r="I31" s="148">
        <v>135</v>
      </c>
      <c r="J31" s="174"/>
      <c r="K31" s="174">
        <v>0</v>
      </c>
      <c r="L31" s="174"/>
      <c r="M31" s="174">
        <f>L31</f>
        <v>0</v>
      </c>
      <c r="N31" s="169"/>
      <c r="O31" s="138"/>
    </row>
    <row r="32" spans="1:15" ht="12.75">
      <c r="A32" s="299" t="s">
        <v>269</v>
      </c>
      <c r="B32" s="300"/>
      <c r="C32" s="300"/>
      <c r="D32" s="300"/>
      <c r="E32" s="300"/>
      <c r="F32" s="300"/>
      <c r="G32" s="300"/>
      <c r="H32" s="301"/>
      <c r="I32" s="148">
        <v>136</v>
      </c>
      <c r="J32" s="174">
        <v>1912088</v>
      </c>
      <c r="K32" s="174">
        <f>J32-4195</f>
        <v>1907893</v>
      </c>
      <c r="L32" s="174">
        <v>10726</v>
      </c>
      <c r="M32" s="174">
        <f>L32-2067</f>
        <v>8659</v>
      </c>
      <c r="N32" s="169"/>
      <c r="O32" s="138"/>
    </row>
    <row r="33" spans="1:15" ht="12.75">
      <c r="A33" s="299" t="s">
        <v>270</v>
      </c>
      <c r="B33" s="300"/>
      <c r="C33" s="300"/>
      <c r="D33" s="300"/>
      <c r="E33" s="300"/>
      <c r="F33" s="300"/>
      <c r="G33" s="300"/>
      <c r="H33" s="301"/>
      <c r="I33" s="148">
        <v>137</v>
      </c>
      <c r="J33" s="149">
        <f>SUM(J34:J37)</f>
        <v>56251142</v>
      </c>
      <c r="K33" s="149">
        <f>SUM(K34:K37)</f>
        <v>21908955</v>
      </c>
      <c r="L33" s="149">
        <f>SUM(L34:L37)</f>
        <v>25484489</v>
      </c>
      <c r="M33" s="149">
        <f>SUM(M34:M37)</f>
        <v>2862415</v>
      </c>
      <c r="N33" s="169"/>
      <c r="O33" s="138"/>
    </row>
    <row r="34" spans="1:15" ht="27" customHeight="1">
      <c r="A34" s="299" t="s">
        <v>271</v>
      </c>
      <c r="B34" s="300"/>
      <c r="C34" s="300"/>
      <c r="D34" s="300"/>
      <c r="E34" s="300"/>
      <c r="F34" s="300"/>
      <c r="G34" s="300"/>
      <c r="H34" s="301"/>
      <c r="I34" s="148">
        <v>138</v>
      </c>
      <c r="J34" s="3"/>
      <c r="K34" s="3"/>
      <c r="L34" s="3">
        <v>695238</v>
      </c>
      <c r="M34" s="3">
        <f>L34-2591921</f>
        <v>-1896683</v>
      </c>
      <c r="N34" s="169"/>
      <c r="O34" s="138"/>
    </row>
    <row r="35" spans="1:15" ht="25.5" customHeight="1">
      <c r="A35" s="299" t="s">
        <v>272</v>
      </c>
      <c r="B35" s="300"/>
      <c r="C35" s="300"/>
      <c r="D35" s="300"/>
      <c r="E35" s="300"/>
      <c r="F35" s="300"/>
      <c r="G35" s="300"/>
      <c r="H35" s="301"/>
      <c r="I35" s="148">
        <v>139</v>
      </c>
      <c r="J35" s="174">
        <v>54713304</v>
      </c>
      <c r="K35" s="174">
        <f>J35-34328239</f>
        <v>20385065</v>
      </c>
      <c r="L35" s="3">
        <v>8368163</v>
      </c>
      <c r="M35" s="3">
        <f>L35-19934796</f>
        <v>-11566633</v>
      </c>
      <c r="N35" s="169"/>
      <c r="O35" s="138"/>
    </row>
    <row r="36" spans="1:15" ht="12.75">
      <c r="A36" s="299" t="s">
        <v>273</v>
      </c>
      <c r="B36" s="300"/>
      <c r="C36" s="300"/>
      <c r="D36" s="300"/>
      <c r="E36" s="300"/>
      <c r="F36" s="300"/>
      <c r="G36" s="300"/>
      <c r="H36" s="301"/>
      <c r="I36" s="148">
        <v>140</v>
      </c>
      <c r="J36" s="3"/>
      <c r="K36" s="3">
        <v>0</v>
      </c>
      <c r="L36" s="172"/>
      <c r="M36" s="3">
        <f aca="true" t="shared" si="0" ref="M36:M41">L36</f>
        <v>0</v>
      </c>
      <c r="N36" s="169"/>
      <c r="O36" s="138"/>
    </row>
    <row r="37" spans="1:16" ht="12.75">
      <c r="A37" s="299" t="s">
        <v>274</v>
      </c>
      <c r="B37" s="300"/>
      <c r="C37" s="300"/>
      <c r="D37" s="300"/>
      <c r="E37" s="300"/>
      <c r="F37" s="300"/>
      <c r="G37" s="300"/>
      <c r="H37" s="301"/>
      <c r="I37" s="148">
        <v>141</v>
      </c>
      <c r="J37" s="3">
        <v>1537838</v>
      </c>
      <c r="K37" s="3">
        <f>J37-13948</f>
        <v>1523890</v>
      </c>
      <c r="L37" s="3">
        <v>16421088</v>
      </c>
      <c r="M37" s="3">
        <f>L37-95357</f>
        <v>16325731</v>
      </c>
      <c r="N37" s="169"/>
      <c r="O37" s="171"/>
      <c r="P37" s="141"/>
    </row>
    <row r="38" spans="1:15" ht="12.75">
      <c r="A38" s="299" t="s">
        <v>275</v>
      </c>
      <c r="B38" s="300"/>
      <c r="C38" s="300"/>
      <c r="D38" s="300"/>
      <c r="E38" s="300"/>
      <c r="F38" s="300"/>
      <c r="G38" s="300"/>
      <c r="H38" s="301"/>
      <c r="I38" s="148">
        <v>142</v>
      </c>
      <c r="J38" s="3"/>
      <c r="K38" s="3">
        <v>0</v>
      </c>
      <c r="L38" s="172"/>
      <c r="M38" s="3">
        <f t="shared" si="0"/>
        <v>0</v>
      </c>
      <c r="N38" s="169"/>
      <c r="O38" s="138"/>
    </row>
    <row r="39" spans="1:15" ht="12.75">
      <c r="A39" s="299" t="s">
        <v>276</v>
      </c>
      <c r="B39" s="300"/>
      <c r="C39" s="300"/>
      <c r="D39" s="300"/>
      <c r="E39" s="300"/>
      <c r="F39" s="300"/>
      <c r="G39" s="300"/>
      <c r="H39" s="301"/>
      <c r="I39" s="148">
        <v>143</v>
      </c>
      <c r="J39" s="3"/>
      <c r="K39" s="3">
        <v>0</v>
      </c>
      <c r="L39" s="172"/>
      <c r="M39" s="3">
        <f t="shared" si="0"/>
        <v>0</v>
      </c>
      <c r="N39" s="169"/>
      <c r="O39" s="138"/>
    </row>
    <row r="40" spans="1:15" ht="12.75">
      <c r="A40" s="299" t="s">
        <v>277</v>
      </c>
      <c r="B40" s="300"/>
      <c r="C40" s="300"/>
      <c r="D40" s="300"/>
      <c r="E40" s="300"/>
      <c r="F40" s="300"/>
      <c r="G40" s="300"/>
      <c r="H40" s="301"/>
      <c r="I40" s="148">
        <v>144</v>
      </c>
      <c r="J40" s="3"/>
      <c r="K40" s="3">
        <v>0</v>
      </c>
      <c r="L40" s="172"/>
      <c r="M40" s="3">
        <f t="shared" si="0"/>
        <v>0</v>
      </c>
      <c r="N40" s="169"/>
      <c r="O40" s="138"/>
    </row>
    <row r="41" spans="1:15" ht="12.75">
      <c r="A41" s="299" t="s">
        <v>278</v>
      </c>
      <c r="B41" s="300"/>
      <c r="C41" s="300"/>
      <c r="D41" s="300"/>
      <c r="E41" s="300"/>
      <c r="F41" s="300"/>
      <c r="G41" s="300"/>
      <c r="H41" s="301"/>
      <c r="I41" s="148">
        <v>145</v>
      </c>
      <c r="J41" s="3"/>
      <c r="K41" s="3">
        <v>0</v>
      </c>
      <c r="L41" s="172"/>
      <c r="M41" s="3">
        <f t="shared" si="0"/>
        <v>0</v>
      </c>
      <c r="N41" s="169"/>
      <c r="O41" s="138"/>
    </row>
    <row r="42" spans="1:16" ht="12.75">
      <c r="A42" s="299" t="s">
        <v>279</v>
      </c>
      <c r="B42" s="300"/>
      <c r="C42" s="300"/>
      <c r="D42" s="300"/>
      <c r="E42" s="300"/>
      <c r="F42" s="300"/>
      <c r="G42" s="300"/>
      <c r="H42" s="301"/>
      <c r="I42" s="148">
        <v>146</v>
      </c>
      <c r="J42" s="149">
        <f>J7+J27+J38+J40</f>
        <v>276195600</v>
      </c>
      <c r="K42" s="149">
        <f>K7+K27+K38+K40</f>
        <v>71432879</v>
      </c>
      <c r="L42" s="149">
        <f>L7+L27+L38+L40</f>
        <v>391527605</v>
      </c>
      <c r="M42" s="149">
        <f>M7+M27+M38+M40</f>
        <v>267230248</v>
      </c>
      <c r="N42" s="169"/>
      <c r="O42" s="138"/>
      <c r="P42" s="138"/>
    </row>
    <row r="43" spans="1:16" ht="12.75">
      <c r="A43" s="299" t="s">
        <v>280</v>
      </c>
      <c r="B43" s="300"/>
      <c r="C43" s="300"/>
      <c r="D43" s="300"/>
      <c r="E43" s="300"/>
      <c r="F43" s="300"/>
      <c r="G43" s="300"/>
      <c r="H43" s="301"/>
      <c r="I43" s="148">
        <v>147</v>
      </c>
      <c r="J43" s="149">
        <f>J10+J33+J39+J41</f>
        <v>417449410</v>
      </c>
      <c r="K43" s="149">
        <f>K10+K33+K39+K41</f>
        <v>123301988</v>
      </c>
      <c r="L43" s="149">
        <f>L10+L33+L39+L41</f>
        <v>327780546</v>
      </c>
      <c r="M43" s="149">
        <f>M10+M33+M39+M41</f>
        <v>139470535</v>
      </c>
      <c r="N43" s="169"/>
      <c r="O43" s="138"/>
      <c r="P43" s="138"/>
    </row>
    <row r="44" spans="1:16" ht="12.75">
      <c r="A44" s="299" t="s">
        <v>281</v>
      </c>
      <c r="B44" s="300"/>
      <c r="C44" s="300"/>
      <c r="D44" s="300"/>
      <c r="E44" s="300"/>
      <c r="F44" s="300"/>
      <c r="G44" s="300"/>
      <c r="H44" s="301"/>
      <c r="I44" s="148">
        <v>148</v>
      </c>
      <c r="J44" s="149">
        <f>J42-J43</f>
        <v>-141253810</v>
      </c>
      <c r="K44" s="149">
        <f>K42-K43</f>
        <v>-51869109</v>
      </c>
      <c r="L44" s="149">
        <f>L42-L43</f>
        <v>63747059</v>
      </c>
      <c r="M44" s="149">
        <f>M42-M43</f>
        <v>127759713</v>
      </c>
      <c r="N44" s="169"/>
      <c r="O44" s="138"/>
      <c r="P44" s="138"/>
    </row>
    <row r="45" spans="1:15" ht="12.75">
      <c r="A45" s="302" t="s">
        <v>282</v>
      </c>
      <c r="B45" s="303"/>
      <c r="C45" s="303"/>
      <c r="D45" s="303"/>
      <c r="E45" s="303"/>
      <c r="F45" s="303"/>
      <c r="G45" s="303"/>
      <c r="H45" s="304"/>
      <c r="I45" s="148">
        <v>149</v>
      </c>
      <c r="J45" s="37">
        <v>0</v>
      </c>
      <c r="K45" s="37">
        <v>0</v>
      </c>
      <c r="L45" s="37">
        <f>IF(L42&gt;L43,L42-L43,0)</f>
        <v>63747059</v>
      </c>
      <c r="M45" s="37">
        <f>IF(M42&gt;M43,M42-M43,0)</f>
        <v>127759713</v>
      </c>
      <c r="N45" s="169"/>
      <c r="O45" s="138"/>
    </row>
    <row r="46" spans="1:15" ht="12.75">
      <c r="A46" s="302" t="s">
        <v>283</v>
      </c>
      <c r="B46" s="303"/>
      <c r="C46" s="303"/>
      <c r="D46" s="303"/>
      <c r="E46" s="303"/>
      <c r="F46" s="303"/>
      <c r="G46" s="303"/>
      <c r="H46" s="304"/>
      <c r="I46" s="148">
        <v>150</v>
      </c>
      <c r="J46" s="37">
        <f>IF(J43&gt;J42,J43-J42,0)</f>
        <v>141253810</v>
      </c>
      <c r="K46" s="37">
        <f>IF(K43&gt;K42,K43-K42,0)</f>
        <v>51869109</v>
      </c>
      <c r="L46" s="37">
        <f>IF(L43&gt;L42,L43-L42,0)</f>
        <v>0</v>
      </c>
      <c r="M46" s="37">
        <f>IF(M43&gt;M42,M43-M42,0)</f>
        <v>0</v>
      </c>
      <c r="N46" s="169"/>
      <c r="O46" s="138"/>
    </row>
    <row r="47" spans="1:15" ht="12.75">
      <c r="A47" s="299" t="s">
        <v>284</v>
      </c>
      <c r="B47" s="300"/>
      <c r="C47" s="300"/>
      <c r="D47" s="300"/>
      <c r="E47" s="300"/>
      <c r="F47" s="300"/>
      <c r="G47" s="300"/>
      <c r="H47" s="301"/>
      <c r="I47" s="148">
        <v>151</v>
      </c>
      <c r="J47" s="3">
        <v>425258</v>
      </c>
      <c r="K47" s="3">
        <v>411839</v>
      </c>
      <c r="L47" s="3">
        <v>77724</v>
      </c>
      <c r="M47" s="3">
        <f>L47-11406</f>
        <v>66318</v>
      </c>
      <c r="N47" s="169"/>
      <c r="O47" s="138"/>
    </row>
    <row r="48" spans="1:15" ht="12.75">
      <c r="A48" s="299" t="s">
        <v>285</v>
      </c>
      <c r="B48" s="300"/>
      <c r="C48" s="300"/>
      <c r="D48" s="300"/>
      <c r="E48" s="300"/>
      <c r="F48" s="300"/>
      <c r="G48" s="300"/>
      <c r="H48" s="301"/>
      <c r="I48" s="148">
        <v>152</v>
      </c>
      <c r="J48" s="149">
        <f>J44-J47</f>
        <v>-141679068</v>
      </c>
      <c r="K48" s="149">
        <f>K44-K47</f>
        <v>-52280948</v>
      </c>
      <c r="L48" s="149">
        <f>L44-L47</f>
        <v>63669335</v>
      </c>
      <c r="M48" s="149">
        <f>M44-M47</f>
        <v>127693395</v>
      </c>
      <c r="N48" s="169"/>
      <c r="O48" s="138"/>
    </row>
    <row r="49" spans="1:15" ht="12.75">
      <c r="A49" s="302" t="s">
        <v>286</v>
      </c>
      <c r="B49" s="303"/>
      <c r="C49" s="303"/>
      <c r="D49" s="303"/>
      <c r="E49" s="303"/>
      <c r="F49" s="303"/>
      <c r="G49" s="303"/>
      <c r="H49" s="304"/>
      <c r="I49" s="148">
        <v>153</v>
      </c>
      <c r="J49" s="37">
        <f>IF(J48&gt;0,J48,0)</f>
        <v>0</v>
      </c>
      <c r="K49" s="37">
        <f>IF(K48&gt;0,K48,0)</f>
        <v>0</v>
      </c>
      <c r="L49" s="37">
        <f>IF(L48&gt;0,L48,0)</f>
        <v>63669335</v>
      </c>
      <c r="M49" s="37">
        <f>IF(M48&gt;0,M48,0)</f>
        <v>127693395</v>
      </c>
      <c r="N49" s="169"/>
      <c r="O49" s="138"/>
    </row>
    <row r="50" spans="1:15" ht="12.75">
      <c r="A50" s="305" t="s">
        <v>287</v>
      </c>
      <c r="B50" s="306"/>
      <c r="C50" s="306"/>
      <c r="D50" s="306"/>
      <c r="E50" s="306"/>
      <c r="F50" s="306"/>
      <c r="G50" s="306"/>
      <c r="H50" s="307"/>
      <c r="I50" s="151">
        <v>154</v>
      </c>
      <c r="J50" s="152">
        <f>IF(J48&lt;0,-J48,0)</f>
        <v>141679068</v>
      </c>
      <c r="K50" s="152">
        <f>IF(K48&lt;0,-K48,0)</f>
        <v>52280948</v>
      </c>
      <c r="L50" s="152">
        <f>IF(L48&lt;0,-L48,0)</f>
        <v>0</v>
      </c>
      <c r="M50" s="152">
        <f>IF(M48&lt;0,-M48,0)</f>
        <v>0</v>
      </c>
      <c r="N50" s="169"/>
      <c r="O50" s="138"/>
    </row>
    <row r="51" spans="1:15" ht="12.75" customHeight="1">
      <c r="A51" s="262" t="s">
        <v>288</v>
      </c>
      <c r="B51" s="263"/>
      <c r="C51" s="263"/>
      <c r="D51" s="263"/>
      <c r="E51" s="263"/>
      <c r="F51" s="263"/>
      <c r="G51" s="263"/>
      <c r="H51" s="263"/>
      <c r="I51" s="263"/>
      <c r="J51" s="263"/>
      <c r="K51" s="263"/>
      <c r="L51" s="263"/>
      <c r="M51" s="308"/>
      <c r="N51" s="169"/>
      <c r="O51" s="138"/>
    </row>
    <row r="52" spans="1:15" ht="12.75" customHeight="1">
      <c r="A52" s="266" t="s">
        <v>289</v>
      </c>
      <c r="B52" s="267"/>
      <c r="C52" s="267"/>
      <c r="D52" s="267"/>
      <c r="E52" s="267"/>
      <c r="F52" s="267"/>
      <c r="G52" s="267"/>
      <c r="H52" s="267"/>
      <c r="I52" s="153"/>
      <c r="J52" s="153"/>
      <c r="K52" s="153"/>
      <c r="L52" s="153"/>
      <c r="M52" s="160"/>
      <c r="N52" s="169"/>
      <c r="O52" s="138"/>
    </row>
    <row r="53" spans="1:15" ht="12.75">
      <c r="A53" s="309" t="s">
        <v>290</v>
      </c>
      <c r="B53" s="310"/>
      <c r="C53" s="310"/>
      <c r="D53" s="310"/>
      <c r="E53" s="310"/>
      <c r="F53" s="310"/>
      <c r="G53" s="310"/>
      <c r="H53" s="311"/>
      <c r="I53" s="148">
        <v>155</v>
      </c>
      <c r="J53" s="3"/>
      <c r="K53" s="3"/>
      <c r="L53" s="3"/>
      <c r="M53" s="3"/>
      <c r="N53" s="169"/>
      <c r="O53" s="138"/>
    </row>
    <row r="54" spans="1:15" ht="12.75">
      <c r="A54" s="312" t="s">
        <v>291</v>
      </c>
      <c r="B54" s="313"/>
      <c r="C54" s="313"/>
      <c r="D54" s="313"/>
      <c r="E54" s="313"/>
      <c r="F54" s="313"/>
      <c r="G54" s="313"/>
      <c r="H54" s="314"/>
      <c r="I54" s="156">
        <v>156</v>
      </c>
      <c r="J54" s="4"/>
      <c r="K54" s="4"/>
      <c r="L54" s="4"/>
      <c r="M54" s="4"/>
      <c r="N54" s="169"/>
      <c r="O54" s="138"/>
    </row>
    <row r="55" spans="1:15" ht="12.75" customHeight="1">
      <c r="A55" s="262" t="s">
        <v>292</v>
      </c>
      <c r="B55" s="263"/>
      <c r="C55" s="263"/>
      <c r="D55" s="263"/>
      <c r="E55" s="263"/>
      <c r="F55" s="263"/>
      <c r="G55" s="263"/>
      <c r="H55" s="263"/>
      <c r="I55" s="263"/>
      <c r="J55" s="263"/>
      <c r="K55" s="263"/>
      <c r="L55" s="263"/>
      <c r="M55" s="308"/>
      <c r="N55" s="169"/>
      <c r="O55" s="138"/>
    </row>
    <row r="56" spans="1:15" ht="12.75">
      <c r="A56" s="266" t="s">
        <v>293</v>
      </c>
      <c r="B56" s="267"/>
      <c r="C56" s="267"/>
      <c r="D56" s="267"/>
      <c r="E56" s="267"/>
      <c r="F56" s="267"/>
      <c r="G56" s="267"/>
      <c r="H56" s="298"/>
      <c r="I56" s="154">
        <v>157</v>
      </c>
      <c r="J56" s="155">
        <f>J48</f>
        <v>-141679068</v>
      </c>
      <c r="K56" s="155">
        <f>K48</f>
        <v>-52280948</v>
      </c>
      <c r="L56" s="155">
        <f>L48</f>
        <v>63669335</v>
      </c>
      <c r="M56" s="155">
        <f>M48</f>
        <v>127693395</v>
      </c>
      <c r="N56" s="169"/>
      <c r="O56" s="138"/>
    </row>
    <row r="57" spans="1:15" ht="12.75">
      <c r="A57" s="299" t="s">
        <v>294</v>
      </c>
      <c r="B57" s="300"/>
      <c r="C57" s="300"/>
      <c r="D57" s="300"/>
      <c r="E57" s="300"/>
      <c r="F57" s="300"/>
      <c r="G57" s="300"/>
      <c r="H57" s="301"/>
      <c r="I57" s="148">
        <v>158</v>
      </c>
      <c r="J57" s="37">
        <f>J58+J59+J60+J61+J62+J63+J64</f>
        <v>7202368</v>
      </c>
      <c r="K57" s="37">
        <f>K58+K59+K60+K61+K62+K63+K64</f>
        <v>4082377</v>
      </c>
      <c r="L57" s="37">
        <f>L58+L59+L60+L61+L62+L63+L64</f>
        <v>124004476</v>
      </c>
      <c r="M57" s="37">
        <f>M58+M59+M60+M61+M62+M63+M64</f>
        <v>124004476</v>
      </c>
      <c r="N57" s="169"/>
      <c r="O57" s="138"/>
    </row>
    <row r="58" spans="1:15" ht="12.75">
      <c r="A58" s="299" t="s">
        <v>295</v>
      </c>
      <c r="B58" s="300"/>
      <c r="C58" s="300"/>
      <c r="D58" s="300"/>
      <c r="E58" s="300"/>
      <c r="F58" s="300"/>
      <c r="G58" s="300"/>
      <c r="H58" s="301"/>
      <c r="I58" s="148">
        <v>159</v>
      </c>
      <c r="J58" s="3">
        <v>506747</v>
      </c>
      <c r="K58" s="3">
        <f>J58</f>
        <v>506747</v>
      </c>
      <c r="L58" s="3">
        <v>2701</v>
      </c>
      <c r="M58" s="3">
        <f>L58-0</f>
        <v>2701</v>
      </c>
      <c r="N58" s="169"/>
      <c r="O58" s="138"/>
    </row>
    <row r="59" spans="1:15" ht="27.75" customHeight="1">
      <c r="A59" s="299" t="s">
        <v>296</v>
      </c>
      <c r="B59" s="300"/>
      <c r="C59" s="300"/>
      <c r="D59" s="300"/>
      <c r="E59" s="300"/>
      <c r="F59" s="300"/>
      <c r="G59" s="300"/>
      <c r="H59" s="301"/>
      <c r="I59" s="148">
        <v>160</v>
      </c>
      <c r="J59" s="3">
        <v>6695621</v>
      </c>
      <c r="K59" s="3">
        <f>J59-2984381-135610</f>
        <v>3575630</v>
      </c>
      <c r="L59" s="3">
        <v>124001775</v>
      </c>
      <c r="M59" s="3">
        <f>L59</f>
        <v>124001775</v>
      </c>
      <c r="N59" s="169"/>
      <c r="O59" s="138"/>
    </row>
    <row r="60" spans="1:15" ht="27" customHeight="1">
      <c r="A60" s="299" t="s">
        <v>297</v>
      </c>
      <c r="B60" s="300"/>
      <c r="C60" s="300"/>
      <c r="D60" s="300"/>
      <c r="E60" s="300"/>
      <c r="F60" s="300"/>
      <c r="G60" s="300"/>
      <c r="H60" s="301"/>
      <c r="I60" s="148">
        <v>161</v>
      </c>
      <c r="J60" s="3"/>
      <c r="K60" s="3"/>
      <c r="L60" s="3"/>
      <c r="M60" s="3"/>
      <c r="N60" s="169"/>
      <c r="O60" s="138"/>
    </row>
    <row r="61" spans="1:15" ht="28.5" customHeight="1">
      <c r="A61" s="299" t="s">
        <v>298</v>
      </c>
      <c r="B61" s="300"/>
      <c r="C61" s="300"/>
      <c r="D61" s="300"/>
      <c r="E61" s="300"/>
      <c r="F61" s="300"/>
      <c r="G61" s="300"/>
      <c r="H61" s="301"/>
      <c r="I61" s="148">
        <v>162</v>
      </c>
      <c r="J61" s="3"/>
      <c r="K61" s="3"/>
      <c r="L61" s="3"/>
      <c r="M61" s="3"/>
      <c r="N61" s="169"/>
      <c r="O61" s="138"/>
    </row>
    <row r="62" spans="1:15" ht="25.5" customHeight="1">
      <c r="A62" s="299" t="s">
        <v>315</v>
      </c>
      <c r="B62" s="300"/>
      <c r="C62" s="300"/>
      <c r="D62" s="300"/>
      <c r="E62" s="300"/>
      <c r="F62" s="300"/>
      <c r="G62" s="300"/>
      <c r="H62" s="301"/>
      <c r="I62" s="148">
        <v>163</v>
      </c>
      <c r="J62" s="3"/>
      <c r="K62" s="3"/>
      <c r="L62" s="3"/>
      <c r="M62" s="3"/>
      <c r="N62" s="169"/>
      <c r="O62" s="138"/>
    </row>
    <row r="63" spans="1:15" ht="22.5" customHeight="1">
      <c r="A63" s="299" t="s">
        <v>299</v>
      </c>
      <c r="B63" s="300"/>
      <c r="C63" s="300"/>
      <c r="D63" s="300"/>
      <c r="E63" s="300"/>
      <c r="F63" s="300"/>
      <c r="G63" s="300"/>
      <c r="H63" s="301"/>
      <c r="I63" s="148">
        <v>164</v>
      </c>
      <c r="J63" s="3"/>
      <c r="K63" s="3"/>
      <c r="L63" s="3"/>
      <c r="M63" s="3"/>
      <c r="N63" s="169"/>
      <c r="O63" s="138"/>
    </row>
    <row r="64" spans="1:15" ht="12.75">
      <c r="A64" s="299" t="s">
        <v>300</v>
      </c>
      <c r="B64" s="300"/>
      <c r="C64" s="300"/>
      <c r="D64" s="300"/>
      <c r="E64" s="300"/>
      <c r="F64" s="300"/>
      <c r="G64" s="300"/>
      <c r="H64" s="301"/>
      <c r="I64" s="148">
        <v>165</v>
      </c>
      <c r="J64" s="3"/>
      <c r="K64" s="3">
        <f>J64</f>
        <v>0</v>
      </c>
      <c r="L64" s="3"/>
      <c r="M64" s="3">
        <f>L64</f>
        <v>0</v>
      </c>
      <c r="N64" s="169"/>
      <c r="O64" s="138"/>
    </row>
    <row r="65" spans="1:15" ht="12.75">
      <c r="A65" s="299" t="s">
        <v>301</v>
      </c>
      <c r="B65" s="300"/>
      <c r="C65" s="300"/>
      <c r="D65" s="300"/>
      <c r="E65" s="300"/>
      <c r="F65" s="300"/>
      <c r="G65" s="300"/>
      <c r="H65" s="301"/>
      <c r="I65" s="148">
        <v>166</v>
      </c>
      <c r="J65" s="3"/>
      <c r="K65" s="3">
        <f>J65</f>
        <v>0</v>
      </c>
      <c r="L65" s="3"/>
      <c r="M65" s="3">
        <f>L65</f>
        <v>0</v>
      </c>
      <c r="N65" s="169"/>
      <c r="O65" s="138"/>
    </row>
    <row r="66" spans="1:15" ht="12.75">
      <c r="A66" s="299" t="s">
        <v>302</v>
      </c>
      <c r="B66" s="300"/>
      <c r="C66" s="300"/>
      <c r="D66" s="300"/>
      <c r="E66" s="300"/>
      <c r="F66" s="300"/>
      <c r="G66" s="300"/>
      <c r="H66" s="301"/>
      <c r="I66" s="148">
        <v>167</v>
      </c>
      <c r="J66" s="37">
        <f>J57-J65</f>
        <v>7202368</v>
      </c>
      <c r="K66" s="37">
        <f>K57-K65</f>
        <v>4082377</v>
      </c>
      <c r="L66" s="37">
        <f>L57-L65</f>
        <v>124004476</v>
      </c>
      <c r="M66" s="37">
        <f>M57-M65</f>
        <v>124004476</v>
      </c>
      <c r="N66" s="169"/>
      <c r="O66" s="138"/>
    </row>
    <row r="67" spans="1:15" ht="12.75">
      <c r="A67" s="317" t="s">
        <v>303</v>
      </c>
      <c r="B67" s="318"/>
      <c r="C67" s="318"/>
      <c r="D67" s="318"/>
      <c r="E67" s="318"/>
      <c r="F67" s="318"/>
      <c r="G67" s="318"/>
      <c r="H67" s="319"/>
      <c r="I67" s="156">
        <v>168</v>
      </c>
      <c r="J67" s="152">
        <f>J56+J66</f>
        <v>-134476700</v>
      </c>
      <c r="K67" s="152">
        <f>K56+K66</f>
        <v>-48198571</v>
      </c>
      <c r="L67" s="152">
        <f>L56+L66</f>
        <v>187673811</v>
      </c>
      <c r="M67" s="152">
        <f>M56+M66</f>
        <v>251697871</v>
      </c>
      <c r="N67" s="169"/>
      <c r="O67" s="138"/>
    </row>
    <row r="68" spans="1:15" ht="12.75" customHeight="1">
      <c r="A68" s="320" t="s">
        <v>304</v>
      </c>
      <c r="B68" s="321"/>
      <c r="C68" s="321"/>
      <c r="D68" s="321"/>
      <c r="E68" s="321"/>
      <c r="F68" s="321"/>
      <c r="G68" s="321"/>
      <c r="H68" s="321"/>
      <c r="I68" s="321"/>
      <c r="J68" s="321"/>
      <c r="K68" s="321"/>
      <c r="L68" s="321"/>
      <c r="M68" s="321"/>
      <c r="N68" s="169"/>
      <c r="O68" s="138"/>
    </row>
    <row r="69" spans="1:15" ht="12.75" customHeight="1">
      <c r="A69" s="315" t="s">
        <v>305</v>
      </c>
      <c r="B69" s="316"/>
      <c r="C69" s="316"/>
      <c r="D69" s="316"/>
      <c r="E69" s="316"/>
      <c r="F69" s="316"/>
      <c r="G69" s="316"/>
      <c r="H69" s="316"/>
      <c r="I69" s="316"/>
      <c r="J69" s="316"/>
      <c r="K69" s="316"/>
      <c r="L69" s="316"/>
      <c r="M69" s="316"/>
      <c r="N69" s="169"/>
      <c r="O69" s="138"/>
    </row>
    <row r="70" spans="1:15" ht="12.75">
      <c r="A70" s="309" t="s">
        <v>290</v>
      </c>
      <c r="B70" s="310"/>
      <c r="C70" s="310"/>
      <c r="D70" s="310"/>
      <c r="E70" s="310"/>
      <c r="F70" s="310"/>
      <c r="G70" s="310"/>
      <c r="H70" s="311"/>
      <c r="I70" s="148">
        <v>169</v>
      </c>
      <c r="J70" s="3">
        <f>J67</f>
        <v>-134476700</v>
      </c>
      <c r="K70" s="3">
        <f>K67</f>
        <v>-48198571</v>
      </c>
      <c r="L70" s="3">
        <f>L67</f>
        <v>187673811</v>
      </c>
      <c r="M70" s="165">
        <f>M67</f>
        <v>251697871</v>
      </c>
      <c r="N70" s="169"/>
      <c r="O70" s="138"/>
    </row>
    <row r="71" spans="1:15" ht="12.75">
      <c r="A71" s="312" t="s">
        <v>291</v>
      </c>
      <c r="B71" s="313"/>
      <c r="C71" s="313"/>
      <c r="D71" s="313"/>
      <c r="E71" s="313"/>
      <c r="F71" s="313"/>
      <c r="G71" s="313"/>
      <c r="H71" s="314"/>
      <c r="I71" s="156">
        <v>170</v>
      </c>
      <c r="J71" s="4"/>
      <c r="K71" s="4"/>
      <c r="L71" s="4"/>
      <c r="M71" s="166"/>
      <c r="N71" s="169"/>
      <c r="O71" s="138"/>
    </row>
  </sheetData>
  <sheetProtection/>
  <mergeCells count="73">
    <mergeCell ref="A69:M69"/>
    <mergeCell ref="A70:H70"/>
    <mergeCell ref="A71:H71"/>
    <mergeCell ref="A65:H65"/>
    <mergeCell ref="A66:H66"/>
    <mergeCell ref="A67:H67"/>
    <mergeCell ref="A68:M68"/>
    <mergeCell ref="A59:H59"/>
    <mergeCell ref="A60:H60"/>
    <mergeCell ref="A61:H61"/>
    <mergeCell ref="A62:H62"/>
    <mergeCell ref="A63:H63"/>
    <mergeCell ref="A64:H64"/>
    <mergeCell ref="A53:H53"/>
    <mergeCell ref="A54:H54"/>
    <mergeCell ref="A55:M55"/>
    <mergeCell ref="A56:H56"/>
    <mergeCell ref="A57:H57"/>
    <mergeCell ref="A58:H58"/>
    <mergeCell ref="A47:H47"/>
    <mergeCell ref="A48:H48"/>
    <mergeCell ref="A49:H49"/>
    <mergeCell ref="A50:H50"/>
    <mergeCell ref="A51:M51"/>
    <mergeCell ref="A52:H52"/>
    <mergeCell ref="A41:H41"/>
    <mergeCell ref="A42:H42"/>
    <mergeCell ref="A43:H43"/>
    <mergeCell ref="A44:H44"/>
    <mergeCell ref="A45:H45"/>
    <mergeCell ref="A46:H46"/>
    <mergeCell ref="A35:H35"/>
    <mergeCell ref="A36:H36"/>
    <mergeCell ref="A37:H37"/>
    <mergeCell ref="A38:H38"/>
    <mergeCell ref="A39:H39"/>
    <mergeCell ref="A40:H40"/>
    <mergeCell ref="A29:H29"/>
    <mergeCell ref="A30:H30"/>
    <mergeCell ref="A31:H31"/>
    <mergeCell ref="A32:H32"/>
    <mergeCell ref="A33:H33"/>
    <mergeCell ref="A34:H34"/>
    <mergeCell ref="A23:H23"/>
    <mergeCell ref="A24:H24"/>
    <mergeCell ref="A25:H25"/>
    <mergeCell ref="A26:H26"/>
    <mergeCell ref="A27:H27"/>
    <mergeCell ref="A28:H28"/>
    <mergeCell ref="A17:H17"/>
    <mergeCell ref="A18:H18"/>
    <mergeCell ref="A19:H19"/>
    <mergeCell ref="A20:H20"/>
    <mergeCell ref="A21:H21"/>
    <mergeCell ref="A22:H22"/>
    <mergeCell ref="A11:H11"/>
    <mergeCell ref="A12:H12"/>
    <mergeCell ref="A13:H13"/>
    <mergeCell ref="A14:H14"/>
    <mergeCell ref="A15:H15"/>
    <mergeCell ref="A16:H16"/>
    <mergeCell ref="A5:H5"/>
    <mergeCell ref="A6:H6"/>
    <mergeCell ref="A7:H7"/>
    <mergeCell ref="A8:H8"/>
    <mergeCell ref="A9:H9"/>
    <mergeCell ref="A10:H10"/>
    <mergeCell ref="A1:M1"/>
    <mergeCell ref="A2:M2"/>
    <mergeCell ref="A3:M3"/>
    <mergeCell ref="A4:H4"/>
    <mergeCell ref="J4:K4"/>
    <mergeCell ref="L4:M4"/>
  </mergeCells>
  <dataValidations count="3">
    <dataValidation type="whole" operator="greaterThanOrEqual" allowBlank="1" showInputMessage="1" showErrorMessage="1" errorTitle="Pogrešan unos" error="Mogu se unijeti samo cjelobrojne pozitivne vrijednosti." sqref="M12:N12 M33:N33 M27:N27 J48:M50 J8:L9 J10:N10 J12:J41 L12:L41 M22:N22 K33:K41 J7:N7 J42:M46 K12:K31 M16:N16 N8:N9 N11 N13:N15 N17:N21 N23:N26 N28:N32 N34:N71">
      <formula1>0</formula1>
    </dataValidation>
    <dataValidation type="whole" operator="notEqual" allowBlank="1" showInputMessage="1" showErrorMessage="1" errorTitle="Pogrešan unos" error="Mogu se unijeti samo cjelobrojne pozitivne ili negativne vrijednosti." sqref="J11:L11">
      <formula1>999999999999</formula1>
    </dataValidation>
    <dataValidation type="whole" operator="notEqual" allowBlank="1" showInputMessage="1" showErrorMessage="1" errorTitle="Pogrešan unos" error="Mogu se unijeti samo cjelobrojne vrijednosti." sqref="J56:M56 J57:J65 J53:L54 J71:L71 J47:L47 M57 L57:L65 K57 J66:M67">
      <formula1>999999999999</formula1>
    </dataValidation>
  </dataValidations>
  <printOptions/>
  <pageMargins left="0.75" right="0.75" top="1" bottom="1" header="0.5" footer="0.5"/>
  <pageSetup horizontalDpi="600" verticalDpi="600" orientation="portrait" paperSize="9" scale="68" r:id="rId1"/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46">
      <selection activeCell="I56" sqref="I56"/>
    </sheetView>
  </sheetViews>
  <sheetFormatPr defaultColWidth="9.140625" defaultRowHeight="12.75"/>
  <cols>
    <col min="1" max="7" width="9.140625" style="36" customWidth="1"/>
    <col min="8" max="8" width="7.140625" style="36" customWidth="1"/>
    <col min="9" max="9" width="9.140625" style="36" customWidth="1"/>
    <col min="10" max="10" width="10.421875" style="36" customWidth="1"/>
    <col min="11" max="11" width="10.00390625" style="36" customWidth="1"/>
    <col min="12" max="12" width="9.140625" style="36" customWidth="1"/>
    <col min="13" max="13" width="9.28125" style="36" bestFit="1" customWidth="1"/>
    <col min="14" max="16384" width="9.140625" style="36" customWidth="1"/>
  </cols>
  <sheetData>
    <row r="1" spans="1:11" ht="12.75" customHeight="1">
      <c r="A1" s="328" t="s">
        <v>108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</row>
    <row r="2" spans="1:11" ht="12.75" customHeight="1">
      <c r="A2" s="329" t="s">
        <v>310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</row>
    <row r="3" spans="1:11" ht="12.75">
      <c r="A3" s="325" t="s">
        <v>226</v>
      </c>
      <c r="B3" s="326"/>
      <c r="C3" s="326"/>
      <c r="D3" s="326"/>
      <c r="E3" s="326"/>
      <c r="F3" s="326"/>
      <c r="G3" s="326"/>
      <c r="H3" s="326"/>
      <c r="I3" s="326"/>
      <c r="J3" s="326"/>
      <c r="K3" s="327"/>
    </row>
    <row r="4" spans="1:11" ht="23.25">
      <c r="A4" s="330" t="s">
        <v>43</v>
      </c>
      <c r="B4" s="330"/>
      <c r="C4" s="330"/>
      <c r="D4" s="330"/>
      <c r="E4" s="330"/>
      <c r="F4" s="330"/>
      <c r="G4" s="330"/>
      <c r="H4" s="330"/>
      <c r="I4" s="44" t="s">
        <v>183</v>
      </c>
      <c r="J4" s="45" t="s">
        <v>215</v>
      </c>
      <c r="K4" s="45" t="s">
        <v>216</v>
      </c>
    </row>
    <row r="5" spans="1:11" ht="12.75">
      <c r="A5" s="324">
        <v>1</v>
      </c>
      <c r="B5" s="324"/>
      <c r="C5" s="324"/>
      <c r="D5" s="324"/>
      <c r="E5" s="324"/>
      <c r="F5" s="324"/>
      <c r="G5" s="324"/>
      <c r="H5" s="324"/>
      <c r="I5" s="46">
        <v>2</v>
      </c>
      <c r="J5" s="47" t="s">
        <v>186</v>
      </c>
      <c r="K5" s="47" t="s">
        <v>187</v>
      </c>
    </row>
    <row r="6" spans="1:11" ht="12.75">
      <c r="A6" s="262" t="s">
        <v>102</v>
      </c>
      <c r="B6" s="263"/>
      <c r="C6" s="263"/>
      <c r="D6" s="263"/>
      <c r="E6" s="263"/>
      <c r="F6" s="263"/>
      <c r="G6" s="263"/>
      <c r="H6" s="263"/>
      <c r="I6" s="322"/>
      <c r="J6" s="322"/>
      <c r="K6" s="323"/>
    </row>
    <row r="7" spans="1:11" ht="12.75">
      <c r="A7" s="270" t="s">
        <v>29</v>
      </c>
      <c r="B7" s="271"/>
      <c r="C7" s="271"/>
      <c r="D7" s="271"/>
      <c r="E7" s="271"/>
      <c r="F7" s="271"/>
      <c r="G7" s="271"/>
      <c r="H7" s="271"/>
      <c r="I7" s="1">
        <v>1</v>
      </c>
      <c r="J7" s="111">
        <v>-141253810</v>
      </c>
      <c r="K7" s="93">
        <v>63747059</v>
      </c>
    </row>
    <row r="8" spans="1:11" ht="12.75">
      <c r="A8" s="270" t="s">
        <v>30</v>
      </c>
      <c r="B8" s="271"/>
      <c r="C8" s="271"/>
      <c r="D8" s="271"/>
      <c r="E8" s="271"/>
      <c r="F8" s="271"/>
      <c r="G8" s="271"/>
      <c r="H8" s="271"/>
      <c r="I8" s="1">
        <v>2</v>
      </c>
      <c r="J8" s="111">
        <v>16972726</v>
      </c>
      <c r="K8" s="93">
        <v>14833263</v>
      </c>
    </row>
    <row r="9" spans="1:11" ht="12.75">
      <c r="A9" s="270" t="s">
        <v>31</v>
      </c>
      <c r="B9" s="271"/>
      <c r="C9" s="271"/>
      <c r="D9" s="271"/>
      <c r="E9" s="271"/>
      <c r="F9" s="271"/>
      <c r="G9" s="271"/>
      <c r="H9" s="271"/>
      <c r="I9" s="1">
        <v>3</v>
      </c>
      <c r="J9" s="111">
        <v>97358271</v>
      </c>
      <c r="K9" s="93">
        <v>0</v>
      </c>
    </row>
    <row r="10" spans="1:11" ht="12.75">
      <c r="A10" s="270" t="s">
        <v>32</v>
      </c>
      <c r="B10" s="271"/>
      <c r="C10" s="271"/>
      <c r="D10" s="271"/>
      <c r="E10" s="271"/>
      <c r="F10" s="271"/>
      <c r="G10" s="271"/>
      <c r="H10" s="271"/>
      <c r="I10" s="1">
        <v>4</v>
      </c>
      <c r="J10" s="111">
        <v>0</v>
      </c>
      <c r="K10" s="93">
        <v>0</v>
      </c>
    </row>
    <row r="11" spans="1:11" ht="12.75">
      <c r="A11" s="270" t="s">
        <v>33</v>
      </c>
      <c r="B11" s="271"/>
      <c r="C11" s="271"/>
      <c r="D11" s="271"/>
      <c r="E11" s="271"/>
      <c r="F11" s="271"/>
      <c r="G11" s="271"/>
      <c r="H11" s="271"/>
      <c r="I11" s="1">
        <v>5</v>
      </c>
      <c r="J11" s="111">
        <v>46971252</v>
      </c>
      <c r="K11" s="93">
        <v>13142700</v>
      </c>
    </row>
    <row r="12" spans="1:11" ht="12.75">
      <c r="A12" s="270" t="s">
        <v>35</v>
      </c>
      <c r="B12" s="271"/>
      <c r="C12" s="271"/>
      <c r="D12" s="271"/>
      <c r="E12" s="271"/>
      <c r="F12" s="271"/>
      <c r="G12" s="271"/>
      <c r="H12" s="271"/>
      <c r="I12" s="1">
        <v>6</v>
      </c>
      <c r="J12" s="111">
        <v>14073446</v>
      </c>
      <c r="K12" s="93">
        <v>6237917</v>
      </c>
    </row>
    <row r="13" spans="1:11" ht="12.75">
      <c r="A13" s="299" t="s">
        <v>103</v>
      </c>
      <c r="B13" s="300"/>
      <c r="C13" s="300"/>
      <c r="D13" s="300"/>
      <c r="E13" s="300"/>
      <c r="F13" s="300"/>
      <c r="G13" s="300"/>
      <c r="H13" s="300"/>
      <c r="I13" s="1">
        <v>7</v>
      </c>
      <c r="J13" s="178">
        <f>J7+J8+J9+J10+J11+J12</f>
        <v>34121885</v>
      </c>
      <c r="K13" s="178">
        <f>K7+K8+K9+K10+K11+K12</f>
        <v>97960939</v>
      </c>
    </row>
    <row r="14" spans="1:11" ht="12.75">
      <c r="A14" s="270" t="s">
        <v>36</v>
      </c>
      <c r="B14" s="271"/>
      <c r="C14" s="271"/>
      <c r="D14" s="271"/>
      <c r="E14" s="271"/>
      <c r="F14" s="271"/>
      <c r="G14" s="271"/>
      <c r="H14" s="271"/>
      <c r="I14" s="1">
        <v>8</v>
      </c>
      <c r="J14" s="112"/>
      <c r="K14" s="93">
        <v>177517408</v>
      </c>
    </row>
    <row r="15" spans="1:11" ht="12.75">
      <c r="A15" s="270" t="s">
        <v>37</v>
      </c>
      <c r="B15" s="271"/>
      <c r="C15" s="271"/>
      <c r="D15" s="271"/>
      <c r="E15" s="271"/>
      <c r="F15" s="271"/>
      <c r="G15" s="271"/>
      <c r="H15" s="271"/>
      <c r="I15" s="1">
        <v>9</v>
      </c>
      <c r="J15" s="112">
        <v>1888116</v>
      </c>
      <c r="K15" s="93">
        <v>115915126</v>
      </c>
    </row>
    <row r="16" spans="1:11" ht="12.75">
      <c r="A16" s="270" t="s">
        <v>38</v>
      </c>
      <c r="B16" s="271"/>
      <c r="C16" s="271"/>
      <c r="D16" s="271"/>
      <c r="E16" s="271"/>
      <c r="F16" s="271"/>
      <c r="G16" s="271"/>
      <c r="H16" s="271"/>
      <c r="I16" s="1">
        <v>10</v>
      </c>
      <c r="J16" s="112"/>
      <c r="K16" s="93">
        <v>0</v>
      </c>
    </row>
    <row r="17" spans="1:11" ht="12.75">
      <c r="A17" s="270" t="s">
        <v>39</v>
      </c>
      <c r="B17" s="271"/>
      <c r="C17" s="271"/>
      <c r="D17" s="271"/>
      <c r="E17" s="271"/>
      <c r="F17" s="271"/>
      <c r="G17" s="271"/>
      <c r="H17" s="271"/>
      <c r="I17" s="1">
        <v>11</v>
      </c>
      <c r="J17" s="112">
        <v>32378668</v>
      </c>
      <c r="K17" s="93">
        <v>10554006</v>
      </c>
    </row>
    <row r="18" spans="1:11" ht="12.75">
      <c r="A18" s="299" t="s">
        <v>104</v>
      </c>
      <c r="B18" s="300"/>
      <c r="C18" s="300"/>
      <c r="D18" s="300"/>
      <c r="E18" s="300"/>
      <c r="F18" s="300"/>
      <c r="G18" s="300"/>
      <c r="H18" s="300"/>
      <c r="I18" s="1">
        <v>12</v>
      </c>
      <c r="J18" s="179">
        <f>J14+J15+J16+J17</f>
        <v>34266784</v>
      </c>
      <c r="K18" s="179">
        <f>K14+K15+K16+K17</f>
        <v>303986540</v>
      </c>
    </row>
    <row r="19" spans="1:11" ht="27" customHeight="1">
      <c r="A19" s="299" t="s">
        <v>25</v>
      </c>
      <c r="B19" s="300"/>
      <c r="C19" s="300"/>
      <c r="D19" s="300"/>
      <c r="E19" s="300"/>
      <c r="F19" s="300"/>
      <c r="G19" s="300"/>
      <c r="H19" s="300"/>
      <c r="I19" s="1">
        <v>13</v>
      </c>
      <c r="J19" s="180">
        <f>IF(J13&gt;J18,J13-J18,0)</f>
        <v>0</v>
      </c>
      <c r="K19" s="180">
        <f>IF(K13&gt;K18,K13-K18,0)</f>
        <v>0</v>
      </c>
    </row>
    <row r="20" spans="1:11" ht="25.5" customHeight="1">
      <c r="A20" s="299" t="s">
        <v>26</v>
      </c>
      <c r="B20" s="300"/>
      <c r="C20" s="300"/>
      <c r="D20" s="300"/>
      <c r="E20" s="300"/>
      <c r="F20" s="300"/>
      <c r="G20" s="300"/>
      <c r="H20" s="300"/>
      <c r="I20" s="1">
        <v>14</v>
      </c>
      <c r="J20" s="179">
        <f>IF(J18&gt;J13,J18-J13,0)</f>
        <v>144899</v>
      </c>
      <c r="K20" s="179">
        <f>IF(K18&gt;K13,K18-K13,0)</f>
        <v>206025601</v>
      </c>
    </row>
    <row r="21" spans="1:11" ht="12.75">
      <c r="A21" s="262" t="s">
        <v>105</v>
      </c>
      <c r="B21" s="263"/>
      <c r="C21" s="263"/>
      <c r="D21" s="263"/>
      <c r="E21" s="263"/>
      <c r="F21" s="263"/>
      <c r="G21" s="263"/>
      <c r="H21" s="263"/>
      <c r="I21" s="322"/>
      <c r="J21" s="322"/>
      <c r="K21" s="323"/>
    </row>
    <row r="22" spans="1:11" ht="12.75">
      <c r="A22" s="270" t="s">
        <v>119</v>
      </c>
      <c r="B22" s="271"/>
      <c r="C22" s="271"/>
      <c r="D22" s="271"/>
      <c r="E22" s="271"/>
      <c r="F22" s="271"/>
      <c r="G22" s="271"/>
      <c r="H22" s="271"/>
      <c r="I22" s="1">
        <v>15</v>
      </c>
      <c r="J22" s="111">
        <v>5505658</v>
      </c>
      <c r="K22" s="93">
        <v>346772437</v>
      </c>
    </row>
    <row r="23" spans="1:11" ht="12.75">
      <c r="A23" s="270" t="s">
        <v>120</v>
      </c>
      <c r="B23" s="271"/>
      <c r="C23" s="271"/>
      <c r="D23" s="271"/>
      <c r="E23" s="271"/>
      <c r="F23" s="271"/>
      <c r="G23" s="271"/>
      <c r="H23" s="271"/>
      <c r="I23" s="1">
        <v>16</v>
      </c>
      <c r="J23" s="111">
        <v>20000</v>
      </c>
      <c r="K23" s="173" t="s">
        <v>314</v>
      </c>
    </row>
    <row r="24" spans="1:11" ht="12.75">
      <c r="A24" s="270" t="s">
        <v>121</v>
      </c>
      <c r="B24" s="271"/>
      <c r="C24" s="271"/>
      <c r="D24" s="271"/>
      <c r="E24" s="271"/>
      <c r="F24" s="271"/>
      <c r="G24" s="271"/>
      <c r="H24" s="271"/>
      <c r="I24" s="1">
        <v>17</v>
      </c>
      <c r="J24" s="111"/>
      <c r="K24" s="93">
        <v>0</v>
      </c>
    </row>
    <row r="25" spans="1:11" ht="12.75">
      <c r="A25" s="270" t="s">
        <v>122</v>
      </c>
      <c r="B25" s="271"/>
      <c r="C25" s="271"/>
      <c r="D25" s="271"/>
      <c r="E25" s="271"/>
      <c r="F25" s="271"/>
      <c r="G25" s="271"/>
      <c r="H25" s="271"/>
      <c r="I25" s="1">
        <v>18</v>
      </c>
      <c r="J25" s="111"/>
      <c r="K25" s="93">
        <v>0</v>
      </c>
    </row>
    <row r="26" spans="1:11" ht="12.75">
      <c r="A26" s="270" t="s">
        <v>123</v>
      </c>
      <c r="B26" s="271"/>
      <c r="C26" s="271"/>
      <c r="D26" s="271"/>
      <c r="E26" s="271"/>
      <c r="F26" s="271"/>
      <c r="G26" s="271"/>
      <c r="H26" s="271"/>
      <c r="I26" s="1">
        <v>19</v>
      </c>
      <c r="J26" s="111">
        <v>5817076</v>
      </c>
      <c r="K26" s="93">
        <v>15614578</v>
      </c>
    </row>
    <row r="27" spans="1:11" ht="12.75">
      <c r="A27" s="299" t="s">
        <v>109</v>
      </c>
      <c r="B27" s="300"/>
      <c r="C27" s="300"/>
      <c r="D27" s="300"/>
      <c r="E27" s="300"/>
      <c r="F27" s="300"/>
      <c r="G27" s="300"/>
      <c r="H27" s="300"/>
      <c r="I27" s="1">
        <v>20</v>
      </c>
      <c r="J27" s="181">
        <f>SUM(J22:J26)</f>
        <v>11342734</v>
      </c>
      <c r="K27" s="181">
        <f>SUM(K22:K26)</f>
        <v>362387015</v>
      </c>
    </row>
    <row r="28" spans="1:11" ht="12.75">
      <c r="A28" s="270" t="s">
        <v>82</v>
      </c>
      <c r="B28" s="271"/>
      <c r="C28" s="271"/>
      <c r="D28" s="271"/>
      <c r="E28" s="271"/>
      <c r="F28" s="271"/>
      <c r="G28" s="271"/>
      <c r="H28" s="271"/>
      <c r="I28" s="1">
        <v>21</v>
      </c>
      <c r="J28" s="93">
        <v>581030</v>
      </c>
      <c r="K28" s="93">
        <v>755256</v>
      </c>
    </row>
    <row r="29" spans="1:11" ht="12.75">
      <c r="A29" s="270" t="s">
        <v>83</v>
      </c>
      <c r="B29" s="271"/>
      <c r="C29" s="271"/>
      <c r="D29" s="271"/>
      <c r="E29" s="271"/>
      <c r="F29" s="271"/>
      <c r="G29" s="271"/>
      <c r="H29" s="271"/>
      <c r="I29" s="1">
        <v>22</v>
      </c>
      <c r="J29" s="93"/>
      <c r="K29" s="93"/>
    </row>
    <row r="30" spans="1:11" ht="12.75">
      <c r="A30" s="270" t="s">
        <v>9</v>
      </c>
      <c r="B30" s="271"/>
      <c r="C30" s="271"/>
      <c r="D30" s="271"/>
      <c r="E30" s="271"/>
      <c r="F30" s="271"/>
      <c r="G30" s="271"/>
      <c r="H30" s="271"/>
      <c r="I30" s="1">
        <v>23</v>
      </c>
      <c r="J30" s="93">
        <v>33657</v>
      </c>
      <c r="K30" s="93"/>
    </row>
    <row r="31" spans="1:11" ht="12.75">
      <c r="A31" s="299" t="s">
        <v>2</v>
      </c>
      <c r="B31" s="300"/>
      <c r="C31" s="300"/>
      <c r="D31" s="300"/>
      <c r="E31" s="300"/>
      <c r="F31" s="300"/>
      <c r="G31" s="300"/>
      <c r="H31" s="300"/>
      <c r="I31" s="1">
        <v>24</v>
      </c>
      <c r="J31" s="181">
        <f>SUM(J28:J30)</f>
        <v>614687</v>
      </c>
      <c r="K31" s="181">
        <f>SUM(K28:K30)</f>
        <v>755256</v>
      </c>
    </row>
    <row r="32" spans="1:11" ht="21.75" customHeight="1">
      <c r="A32" s="299" t="s">
        <v>27</v>
      </c>
      <c r="B32" s="300"/>
      <c r="C32" s="300"/>
      <c r="D32" s="300"/>
      <c r="E32" s="300"/>
      <c r="F32" s="300"/>
      <c r="G32" s="300"/>
      <c r="H32" s="300"/>
      <c r="I32" s="1">
        <v>25</v>
      </c>
      <c r="J32" s="181">
        <f>IF(J27&gt;J31,J27-J31,0)</f>
        <v>10728047</v>
      </c>
      <c r="K32" s="181">
        <f>IF(K27&gt;K31,K27-K31,0)</f>
        <v>361631759</v>
      </c>
    </row>
    <row r="33" spans="1:11" ht="26.25" customHeight="1">
      <c r="A33" s="299" t="s">
        <v>28</v>
      </c>
      <c r="B33" s="300"/>
      <c r="C33" s="300"/>
      <c r="D33" s="300"/>
      <c r="E33" s="300"/>
      <c r="F33" s="300"/>
      <c r="G33" s="300"/>
      <c r="H33" s="300"/>
      <c r="I33" s="1">
        <v>26</v>
      </c>
      <c r="J33" s="180">
        <f>IF(J31&gt;J27,J31-J27,0)</f>
        <v>0</v>
      </c>
      <c r="K33" s="180">
        <f>IF(K31&gt;K27,K31-K27,0)</f>
        <v>0</v>
      </c>
    </row>
    <row r="34" spans="1:11" ht="12.75">
      <c r="A34" s="262" t="s">
        <v>106</v>
      </c>
      <c r="B34" s="263"/>
      <c r="C34" s="263"/>
      <c r="D34" s="263"/>
      <c r="E34" s="263"/>
      <c r="F34" s="263"/>
      <c r="G34" s="263"/>
      <c r="H34" s="263"/>
      <c r="I34" s="322"/>
      <c r="J34" s="322"/>
      <c r="K34" s="323"/>
    </row>
    <row r="35" spans="1:11" ht="12.75">
      <c r="A35" s="270" t="s">
        <v>115</v>
      </c>
      <c r="B35" s="271"/>
      <c r="C35" s="271"/>
      <c r="D35" s="271"/>
      <c r="E35" s="271"/>
      <c r="F35" s="271"/>
      <c r="G35" s="271"/>
      <c r="H35" s="271"/>
      <c r="I35" s="1">
        <v>27</v>
      </c>
      <c r="J35" s="93">
        <v>35170824</v>
      </c>
      <c r="K35" s="93">
        <v>16062445</v>
      </c>
    </row>
    <row r="36" spans="1:11" ht="12.75">
      <c r="A36" s="270" t="s">
        <v>18</v>
      </c>
      <c r="B36" s="271"/>
      <c r="C36" s="271"/>
      <c r="D36" s="271"/>
      <c r="E36" s="271"/>
      <c r="F36" s="271"/>
      <c r="G36" s="271"/>
      <c r="H36" s="271"/>
      <c r="I36" s="1">
        <v>28</v>
      </c>
      <c r="J36" s="93"/>
      <c r="K36" s="93"/>
    </row>
    <row r="37" spans="1:11" ht="12.75">
      <c r="A37" s="270" t="s">
        <v>19</v>
      </c>
      <c r="B37" s="271"/>
      <c r="C37" s="271"/>
      <c r="D37" s="271"/>
      <c r="E37" s="271"/>
      <c r="F37" s="271"/>
      <c r="G37" s="271"/>
      <c r="H37" s="271"/>
      <c r="I37" s="1">
        <v>29</v>
      </c>
      <c r="J37" s="93">
        <v>2672530</v>
      </c>
      <c r="K37" s="93">
        <v>41942</v>
      </c>
    </row>
    <row r="38" spans="1:11" ht="12.75">
      <c r="A38" s="299" t="s">
        <v>45</v>
      </c>
      <c r="B38" s="300"/>
      <c r="C38" s="300"/>
      <c r="D38" s="300"/>
      <c r="E38" s="300"/>
      <c r="F38" s="300"/>
      <c r="G38" s="300"/>
      <c r="H38" s="300"/>
      <c r="I38" s="1">
        <v>30</v>
      </c>
      <c r="J38" s="182">
        <f>SUM(J35:J37)</f>
        <v>37843354</v>
      </c>
      <c r="K38" s="182">
        <f>SUM(K35:K37)</f>
        <v>16104387</v>
      </c>
    </row>
    <row r="39" spans="1:11" ht="12.75">
      <c r="A39" s="270" t="s">
        <v>20</v>
      </c>
      <c r="B39" s="271"/>
      <c r="C39" s="271"/>
      <c r="D39" s="271"/>
      <c r="E39" s="271"/>
      <c r="F39" s="271"/>
      <c r="G39" s="271"/>
      <c r="H39" s="271"/>
      <c r="I39" s="1">
        <v>31</v>
      </c>
      <c r="J39" s="93">
        <v>45182342</v>
      </c>
      <c r="K39" s="93">
        <v>170540630</v>
      </c>
    </row>
    <row r="40" spans="1:11" ht="12.75">
      <c r="A40" s="270" t="s">
        <v>21</v>
      </c>
      <c r="B40" s="271"/>
      <c r="C40" s="271"/>
      <c r="D40" s="271"/>
      <c r="E40" s="271"/>
      <c r="F40" s="271"/>
      <c r="G40" s="271"/>
      <c r="H40" s="271"/>
      <c r="I40" s="1">
        <v>32</v>
      </c>
      <c r="J40" s="93"/>
      <c r="K40" s="93">
        <v>0</v>
      </c>
    </row>
    <row r="41" spans="1:11" ht="12.75">
      <c r="A41" s="270" t="s">
        <v>22</v>
      </c>
      <c r="B41" s="271"/>
      <c r="C41" s="271"/>
      <c r="D41" s="271"/>
      <c r="E41" s="271"/>
      <c r="F41" s="271"/>
      <c r="G41" s="271"/>
      <c r="H41" s="271"/>
      <c r="I41" s="1">
        <v>33</v>
      </c>
      <c r="J41" s="93"/>
      <c r="K41" s="93">
        <v>0</v>
      </c>
    </row>
    <row r="42" spans="1:11" ht="12.75">
      <c r="A42" s="270" t="s">
        <v>23</v>
      </c>
      <c r="B42" s="271"/>
      <c r="C42" s="271"/>
      <c r="D42" s="271"/>
      <c r="E42" s="271"/>
      <c r="F42" s="271"/>
      <c r="G42" s="271"/>
      <c r="H42" s="271"/>
      <c r="I42" s="1">
        <v>34</v>
      </c>
      <c r="J42" s="93"/>
      <c r="K42" s="93">
        <v>0</v>
      </c>
    </row>
    <row r="43" spans="1:11" ht="12.75">
      <c r="A43" s="270" t="s">
        <v>24</v>
      </c>
      <c r="B43" s="271"/>
      <c r="C43" s="271"/>
      <c r="D43" s="271"/>
      <c r="E43" s="271"/>
      <c r="F43" s="271"/>
      <c r="G43" s="271"/>
      <c r="H43" s="271"/>
      <c r="I43" s="1">
        <v>35</v>
      </c>
      <c r="J43" s="93">
        <v>52453</v>
      </c>
      <c r="K43" s="93">
        <v>86134</v>
      </c>
    </row>
    <row r="44" spans="1:11" ht="12.75">
      <c r="A44" s="299" t="s">
        <v>46</v>
      </c>
      <c r="B44" s="300"/>
      <c r="C44" s="300"/>
      <c r="D44" s="300"/>
      <c r="E44" s="300"/>
      <c r="F44" s="300"/>
      <c r="G44" s="300"/>
      <c r="H44" s="300"/>
      <c r="I44" s="1">
        <v>36</v>
      </c>
      <c r="J44" s="183">
        <f>SUM(J39:J43)</f>
        <v>45234795</v>
      </c>
      <c r="K44" s="183">
        <f>SUM(K39:K43)</f>
        <v>170626764</v>
      </c>
    </row>
    <row r="45" spans="1:11" ht="24" customHeight="1">
      <c r="A45" s="299" t="s">
        <v>10</v>
      </c>
      <c r="B45" s="300"/>
      <c r="C45" s="300"/>
      <c r="D45" s="300"/>
      <c r="E45" s="300"/>
      <c r="F45" s="300"/>
      <c r="G45" s="300"/>
      <c r="H45" s="300"/>
      <c r="I45" s="1">
        <v>37</v>
      </c>
      <c r="J45" s="184">
        <f>IF(J38&gt;J44,J38-J44,0)</f>
        <v>0</v>
      </c>
      <c r="K45" s="184">
        <f>IF(K38&gt;K44,K38-K44,0)</f>
        <v>0</v>
      </c>
    </row>
    <row r="46" spans="1:11" ht="25.5" customHeight="1">
      <c r="A46" s="299" t="s">
        <v>11</v>
      </c>
      <c r="B46" s="300"/>
      <c r="C46" s="300"/>
      <c r="D46" s="300"/>
      <c r="E46" s="300"/>
      <c r="F46" s="300"/>
      <c r="G46" s="300"/>
      <c r="H46" s="300"/>
      <c r="I46" s="1">
        <v>38</v>
      </c>
      <c r="J46" s="183">
        <f>J44-J38</f>
        <v>7391441</v>
      </c>
      <c r="K46" s="183">
        <f>K44-K38</f>
        <v>154522377</v>
      </c>
    </row>
    <row r="47" spans="1:11" ht="12.75">
      <c r="A47" s="270" t="s">
        <v>47</v>
      </c>
      <c r="B47" s="271"/>
      <c r="C47" s="271"/>
      <c r="D47" s="271"/>
      <c r="E47" s="271"/>
      <c r="F47" s="271"/>
      <c r="G47" s="271"/>
      <c r="H47" s="271"/>
      <c r="I47" s="1">
        <v>39</v>
      </c>
      <c r="J47" s="180">
        <f>IF(J19-J20+J32-J33+J45-J46&gt;0,J19-J20+J32-J33+J45-J46,0)</f>
        <v>3191707</v>
      </c>
      <c r="K47" s="180">
        <f>IF(K19-K20+K32-K33+K45-K46&gt;0,K19-K20+K32-K33+K45-K46,0)</f>
        <v>1083781</v>
      </c>
    </row>
    <row r="48" spans="1:11" ht="12.75">
      <c r="A48" s="270" t="s">
        <v>48</v>
      </c>
      <c r="B48" s="271"/>
      <c r="C48" s="271"/>
      <c r="D48" s="271"/>
      <c r="E48" s="271"/>
      <c r="F48" s="271"/>
      <c r="G48" s="271"/>
      <c r="H48" s="271"/>
      <c r="I48" s="1">
        <v>40</v>
      </c>
      <c r="J48" s="180">
        <f>IF(J20-J19+J33-J32+J46-J45&gt;0,J20-J19+J33-J32+J46-J45,0)</f>
        <v>0</v>
      </c>
      <c r="K48" s="180">
        <f>IF(K20-K19+K33-K32+K46-K45&gt;0,K20-K19+K33-K32+K46-K45,0)</f>
        <v>0</v>
      </c>
    </row>
    <row r="49" spans="1:11" ht="12.75">
      <c r="A49" s="270" t="s">
        <v>107</v>
      </c>
      <c r="B49" s="271"/>
      <c r="C49" s="271"/>
      <c r="D49" s="271"/>
      <c r="E49" s="271"/>
      <c r="F49" s="271"/>
      <c r="G49" s="271"/>
      <c r="H49" s="271"/>
      <c r="I49" s="1">
        <v>41</v>
      </c>
      <c r="J49" s="93">
        <v>1932074</v>
      </c>
      <c r="K49" s="93">
        <v>5123781</v>
      </c>
    </row>
    <row r="50" spans="1:11" ht="12.75">
      <c r="A50" s="270" t="s">
        <v>116</v>
      </c>
      <c r="B50" s="271"/>
      <c r="C50" s="271"/>
      <c r="D50" s="271"/>
      <c r="E50" s="271"/>
      <c r="F50" s="271"/>
      <c r="G50" s="271"/>
      <c r="H50" s="271"/>
      <c r="I50" s="1">
        <v>42</v>
      </c>
      <c r="J50" s="3">
        <v>3191707</v>
      </c>
      <c r="K50" s="3">
        <v>1083781</v>
      </c>
    </row>
    <row r="51" spans="1:11" ht="12.75">
      <c r="A51" s="270" t="s">
        <v>117</v>
      </c>
      <c r="B51" s="271"/>
      <c r="C51" s="271"/>
      <c r="D51" s="271"/>
      <c r="E51" s="271"/>
      <c r="F51" s="271"/>
      <c r="G51" s="271"/>
      <c r="H51" s="271"/>
      <c r="I51" s="1">
        <v>43</v>
      </c>
      <c r="J51" s="37"/>
      <c r="K51" s="37"/>
    </row>
    <row r="52" spans="1:11" ht="12.75">
      <c r="A52" s="273" t="s">
        <v>118</v>
      </c>
      <c r="B52" s="274"/>
      <c r="C52" s="274"/>
      <c r="D52" s="274"/>
      <c r="E52" s="274"/>
      <c r="F52" s="274"/>
      <c r="G52" s="274"/>
      <c r="H52" s="274"/>
      <c r="I52" s="2">
        <v>44</v>
      </c>
      <c r="J52" s="152">
        <f>J49+J50-J51</f>
        <v>5123781</v>
      </c>
      <c r="K52" s="152">
        <f>K49+K50-K51</f>
        <v>6207562</v>
      </c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5">
    <dataValidation type="whole" operator="notEqual" allowBlank="1" showInputMessage="1" showErrorMessage="1" errorTitle="Pogrešan unos" error="Mogu se unijeti samo cjelobrojne vrijednosti." sqref="J22:J26 J50:K50 J7:J1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8:K18 J13:K13 J51:K52 J20:K20">
      <formula1>0</formula1>
    </dataValidation>
    <dataValidation operator="greaterThan" allowBlank="1" showInputMessage="1" showErrorMessage="1" sqref="K14:K17 K22:K26 K7:K12 J35:K43 J28:K30 J49:K49"/>
    <dataValidation type="whole" operator="notEqual" allowBlank="1" showErrorMessage="1" errorTitle="Pogrešan unos" error="Mogu se unijeti samo cjelobrojne vrijednosti." sqref="J14:J17">
      <formula1>9999999998</formula1>
    </dataValidation>
    <dataValidation type="whole" operator="greaterThanOrEqual" allowBlank="1" showErrorMessage="1" errorTitle="Pogrešan unos" error="Mogu se unijeti samo cjelobrojne pozitivne vrijednosti." sqref="J31:K33 J19:K19 J27:K27 J44:K48">
      <formula1>0</formula1>
    </dataValidation>
  </dataValidations>
  <printOptions/>
  <pageMargins left="0.75" right="0.75" top="1" bottom="1" header="0.5" footer="0.5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SheetLayoutView="100" zoomScalePageLayoutView="0" workbookViewId="0" topLeftCell="A4">
      <selection activeCell="L19" sqref="L19"/>
    </sheetView>
  </sheetViews>
  <sheetFormatPr defaultColWidth="9.140625" defaultRowHeight="12.75"/>
  <cols>
    <col min="1" max="4" width="9.140625" style="50" customWidth="1"/>
    <col min="5" max="5" width="10.421875" style="50" bestFit="1" customWidth="1"/>
    <col min="6" max="9" width="9.140625" style="50" customWidth="1"/>
    <col min="10" max="10" width="10.140625" style="50" bestFit="1" customWidth="1"/>
    <col min="11" max="11" width="10.57421875" style="50" customWidth="1"/>
    <col min="12" max="12" width="19.57421875" style="50" customWidth="1"/>
    <col min="13" max="16384" width="9.140625" style="50" customWidth="1"/>
  </cols>
  <sheetData>
    <row r="1" spans="1:12" ht="12.75">
      <c r="A1" s="344" t="s">
        <v>184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49"/>
    </row>
    <row r="2" spans="1:12" ht="15.75">
      <c r="A2" s="28"/>
      <c r="B2" s="48"/>
      <c r="C2" s="331" t="s">
        <v>185</v>
      </c>
      <c r="D2" s="331"/>
      <c r="E2" s="51">
        <v>41275</v>
      </c>
      <c r="F2" s="29" t="s">
        <v>154</v>
      </c>
      <c r="G2" s="332">
        <v>41639</v>
      </c>
      <c r="H2" s="333"/>
      <c r="I2" s="48"/>
      <c r="J2" s="48"/>
      <c r="K2" s="48"/>
      <c r="L2" s="52"/>
    </row>
    <row r="3" spans="1:11" ht="23.25">
      <c r="A3" s="334" t="s">
        <v>43</v>
      </c>
      <c r="B3" s="334"/>
      <c r="C3" s="334"/>
      <c r="D3" s="334"/>
      <c r="E3" s="334"/>
      <c r="F3" s="334"/>
      <c r="G3" s="334"/>
      <c r="H3" s="334"/>
      <c r="I3" s="54" t="s">
        <v>208</v>
      </c>
      <c r="J3" s="55" t="s">
        <v>99</v>
      </c>
      <c r="K3" s="55" t="s">
        <v>100</v>
      </c>
    </row>
    <row r="4" spans="1:11" ht="12.75">
      <c r="A4" s="335">
        <v>1</v>
      </c>
      <c r="B4" s="335"/>
      <c r="C4" s="335"/>
      <c r="D4" s="335"/>
      <c r="E4" s="335"/>
      <c r="F4" s="335"/>
      <c r="G4" s="335"/>
      <c r="H4" s="335"/>
      <c r="I4" s="57">
        <v>2</v>
      </c>
      <c r="J4" s="113" t="s">
        <v>186</v>
      </c>
      <c r="K4" s="56" t="s">
        <v>187</v>
      </c>
    </row>
    <row r="5" spans="1:11" ht="12.75">
      <c r="A5" s="336" t="s">
        <v>188</v>
      </c>
      <c r="B5" s="336"/>
      <c r="C5" s="336"/>
      <c r="D5" s="336"/>
      <c r="E5" s="336"/>
      <c r="F5" s="336"/>
      <c r="G5" s="336"/>
      <c r="H5" s="336"/>
      <c r="I5" s="133">
        <v>1</v>
      </c>
      <c r="J5" s="132">
        <v>96040350</v>
      </c>
      <c r="K5" s="132">
        <v>96040350</v>
      </c>
    </row>
    <row r="6" spans="1:11" ht="12.75">
      <c r="A6" s="336" t="s">
        <v>189</v>
      </c>
      <c r="B6" s="336"/>
      <c r="C6" s="336"/>
      <c r="D6" s="336"/>
      <c r="E6" s="336"/>
      <c r="F6" s="336"/>
      <c r="G6" s="336"/>
      <c r="H6" s="336"/>
      <c r="I6" s="133">
        <v>2</v>
      </c>
      <c r="J6" s="132"/>
      <c r="K6" s="132"/>
    </row>
    <row r="7" spans="1:11" ht="12.75">
      <c r="A7" s="336" t="s">
        <v>190</v>
      </c>
      <c r="B7" s="336"/>
      <c r="C7" s="336"/>
      <c r="D7" s="336"/>
      <c r="E7" s="336"/>
      <c r="F7" s="336"/>
      <c r="G7" s="336"/>
      <c r="H7" s="336"/>
      <c r="I7" s="133">
        <v>3</v>
      </c>
      <c r="J7" s="134">
        <v>475381</v>
      </c>
      <c r="K7" s="135">
        <v>1058316</v>
      </c>
    </row>
    <row r="8" spans="1:11" ht="12.75">
      <c r="A8" s="336" t="s">
        <v>191</v>
      </c>
      <c r="B8" s="336"/>
      <c r="C8" s="336"/>
      <c r="D8" s="336"/>
      <c r="E8" s="336"/>
      <c r="F8" s="336"/>
      <c r="G8" s="336"/>
      <c r="H8" s="336"/>
      <c r="I8" s="133">
        <v>4</v>
      </c>
      <c r="J8" s="134">
        <v>-45942412</v>
      </c>
      <c r="K8" s="135">
        <v>-76269190</v>
      </c>
    </row>
    <row r="9" spans="1:11" ht="12.75">
      <c r="A9" s="336" t="s">
        <v>192</v>
      </c>
      <c r="B9" s="336"/>
      <c r="C9" s="336"/>
      <c r="D9" s="336"/>
      <c r="E9" s="336"/>
      <c r="F9" s="336"/>
      <c r="G9" s="336"/>
      <c r="H9" s="336"/>
      <c r="I9" s="133">
        <v>5</v>
      </c>
      <c r="J9" s="129">
        <v>-141679068</v>
      </c>
      <c r="K9" s="159">
        <v>63669335</v>
      </c>
    </row>
    <row r="10" spans="1:11" ht="12.75">
      <c r="A10" s="336" t="s">
        <v>193</v>
      </c>
      <c r="B10" s="336"/>
      <c r="C10" s="336"/>
      <c r="D10" s="336"/>
      <c r="E10" s="336"/>
      <c r="F10" s="336"/>
      <c r="G10" s="336"/>
      <c r="H10" s="336"/>
      <c r="I10" s="133">
        <v>6</v>
      </c>
      <c r="J10" s="132">
        <v>273081818</v>
      </c>
      <c r="K10" s="132">
        <v>174015099</v>
      </c>
    </row>
    <row r="11" spans="1:11" ht="12.75">
      <c r="A11" s="336" t="s">
        <v>194</v>
      </c>
      <c r="B11" s="336"/>
      <c r="C11" s="336"/>
      <c r="D11" s="336"/>
      <c r="E11" s="336"/>
      <c r="F11" s="336"/>
      <c r="G11" s="336"/>
      <c r="H11" s="336"/>
      <c r="I11" s="133">
        <v>7</v>
      </c>
      <c r="J11" s="132"/>
      <c r="K11" s="132"/>
    </row>
    <row r="12" spans="1:11" ht="12.75">
      <c r="A12" s="336" t="s">
        <v>195</v>
      </c>
      <c r="B12" s="336"/>
      <c r="C12" s="336"/>
      <c r="D12" s="336"/>
      <c r="E12" s="336"/>
      <c r="F12" s="336"/>
      <c r="G12" s="336"/>
      <c r="H12" s="336"/>
      <c r="I12" s="133">
        <v>8</v>
      </c>
      <c r="J12" s="132"/>
      <c r="K12" s="132"/>
    </row>
    <row r="13" spans="1:11" ht="12.75">
      <c r="A13" s="336" t="s">
        <v>196</v>
      </c>
      <c r="B13" s="336"/>
      <c r="C13" s="336"/>
      <c r="D13" s="336"/>
      <c r="E13" s="336"/>
      <c r="F13" s="336"/>
      <c r="G13" s="336"/>
      <c r="H13" s="336"/>
      <c r="I13" s="133">
        <v>9</v>
      </c>
      <c r="J13" s="132"/>
      <c r="K13" s="132"/>
    </row>
    <row r="14" spans="1:11" ht="12.75">
      <c r="A14" s="337" t="s">
        <v>197</v>
      </c>
      <c r="B14" s="337"/>
      <c r="C14" s="337"/>
      <c r="D14" s="337"/>
      <c r="E14" s="337"/>
      <c r="F14" s="337"/>
      <c r="G14" s="337"/>
      <c r="H14" s="337"/>
      <c r="I14" s="133">
        <v>10</v>
      </c>
      <c r="J14" s="136">
        <f>SUM(J5:J13)</f>
        <v>181976069</v>
      </c>
      <c r="K14" s="136">
        <f>SUM(K5:K13)</f>
        <v>258513910</v>
      </c>
    </row>
    <row r="15" spans="1:11" ht="12.75">
      <c r="A15" s="336" t="s">
        <v>198</v>
      </c>
      <c r="B15" s="336"/>
      <c r="C15" s="336"/>
      <c r="D15" s="336"/>
      <c r="E15" s="336"/>
      <c r="F15" s="336"/>
      <c r="G15" s="336"/>
      <c r="H15" s="336"/>
      <c r="I15" s="133">
        <v>11</v>
      </c>
      <c r="J15" s="177"/>
      <c r="K15" s="177"/>
    </row>
    <row r="16" spans="1:11" ht="12.75">
      <c r="A16" s="336" t="s">
        <v>199</v>
      </c>
      <c r="B16" s="336"/>
      <c r="C16" s="336"/>
      <c r="D16" s="336"/>
      <c r="E16" s="336"/>
      <c r="F16" s="336"/>
      <c r="G16" s="336"/>
      <c r="H16" s="336"/>
      <c r="I16" s="133">
        <v>12</v>
      </c>
      <c r="J16" s="177"/>
      <c r="K16" s="177"/>
    </row>
    <row r="17" spans="1:11" ht="12.75">
      <c r="A17" s="336" t="s">
        <v>200</v>
      </c>
      <c r="B17" s="336"/>
      <c r="C17" s="336"/>
      <c r="D17" s="336"/>
      <c r="E17" s="336"/>
      <c r="F17" s="336"/>
      <c r="G17" s="336"/>
      <c r="H17" s="336"/>
      <c r="I17" s="133">
        <v>13</v>
      </c>
      <c r="J17" s="177"/>
      <c r="K17" s="177"/>
    </row>
    <row r="18" spans="1:11" ht="12.75">
      <c r="A18" s="336" t="s">
        <v>201</v>
      </c>
      <c r="B18" s="336"/>
      <c r="C18" s="336"/>
      <c r="D18" s="336"/>
      <c r="E18" s="336"/>
      <c r="F18" s="336"/>
      <c r="G18" s="336"/>
      <c r="H18" s="336"/>
      <c r="I18" s="133">
        <v>14</v>
      </c>
      <c r="J18" s="177"/>
      <c r="K18" s="177"/>
    </row>
    <row r="19" spans="1:11" ht="12.75">
      <c r="A19" s="336" t="s">
        <v>202</v>
      </c>
      <c r="B19" s="336"/>
      <c r="C19" s="336"/>
      <c r="D19" s="336"/>
      <c r="E19" s="336"/>
      <c r="F19" s="336"/>
      <c r="G19" s="336"/>
      <c r="H19" s="336"/>
      <c r="I19" s="133">
        <v>15</v>
      </c>
      <c r="J19" s="177"/>
      <c r="K19" s="177"/>
    </row>
    <row r="20" spans="1:11" ht="12.75">
      <c r="A20" s="336" t="s">
        <v>203</v>
      </c>
      <c r="B20" s="336"/>
      <c r="C20" s="336"/>
      <c r="D20" s="336"/>
      <c r="E20" s="336"/>
      <c r="F20" s="336"/>
      <c r="G20" s="336"/>
      <c r="H20" s="336"/>
      <c r="I20" s="133">
        <v>16</v>
      </c>
      <c r="J20" s="177"/>
      <c r="K20" s="177"/>
    </row>
    <row r="21" spans="1:11" ht="12.75">
      <c r="A21" s="337" t="s">
        <v>204</v>
      </c>
      <c r="B21" s="337"/>
      <c r="C21" s="337"/>
      <c r="D21" s="337"/>
      <c r="E21" s="337"/>
      <c r="F21" s="337"/>
      <c r="G21" s="337"/>
      <c r="H21" s="337"/>
      <c r="I21" s="133">
        <v>17</v>
      </c>
      <c r="J21" s="136">
        <f>SUM(J15:J20)</f>
        <v>0</v>
      </c>
      <c r="K21" s="136">
        <f>SUM(K15:K20)</f>
        <v>0</v>
      </c>
    </row>
    <row r="22" spans="1:11" ht="12.75">
      <c r="A22" s="346"/>
      <c r="B22" s="347"/>
      <c r="C22" s="347"/>
      <c r="D22" s="347"/>
      <c r="E22" s="347"/>
      <c r="F22" s="347"/>
      <c r="G22" s="347"/>
      <c r="H22" s="347"/>
      <c r="I22" s="348"/>
      <c r="J22" s="348"/>
      <c r="K22" s="349"/>
    </row>
    <row r="23" spans="1:11" ht="12.75">
      <c r="A23" s="338" t="s">
        <v>205</v>
      </c>
      <c r="B23" s="339"/>
      <c r="C23" s="339"/>
      <c r="D23" s="339"/>
      <c r="E23" s="339"/>
      <c r="F23" s="339"/>
      <c r="G23" s="339"/>
      <c r="H23" s="339"/>
      <c r="I23" s="31">
        <v>18</v>
      </c>
      <c r="J23" s="30">
        <f>+J14</f>
        <v>181976069</v>
      </c>
      <c r="K23" s="30">
        <f>+K14</f>
        <v>258513910</v>
      </c>
    </row>
    <row r="24" spans="1:11" ht="17.25" customHeight="1">
      <c r="A24" s="340" t="s">
        <v>206</v>
      </c>
      <c r="B24" s="341"/>
      <c r="C24" s="341"/>
      <c r="D24" s="341"/>
      <c r="E24" s="341"/>
      <c r="F24" s="341"/>
      <c r="G24" s="341"/>
      <c r="H24" s="341"/>
      <c r="I24" s="32">
        <v>19</v>
      </c>
      <c r="J24" s="53"/>
      <c r="K24" s="53"/>
    </row>
    <row r="25" spans="1:11" ht="30" customHeight="1">
      <c r="A25" s="342" t="s">
        <v>207</v>
      </c>
      <c r="B25" s="343"/>
      <c r="C25" s="343"/>
      <c r="D25" s="343"/>
      <c r="E25" s="343"/>
      <c r="F25" s="343"/>
      <c r="G25" s="343"/>
      <c r="H25" s="343"/>
      <c r="I25" s="343"/>
      <c r="J25" s="343"/>
      <c r="K25" s="343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6 J10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 J9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Petra Sklepic</cp:lastModifiedBy>
  <cp:lastPrinted>2014-07-08T06:43:35Z</cp:lastPrinted>
  <dcterms:created xsi:type="dcterms:W3CDTF">2008-10-17T11:51:54Z</dcterms:created>
  <dcterms:modified xsi:type="dcterms:W3CDTF">2014-07-08T12:28:30Z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