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<sst xmlns="http://schemas.openxmlformats.org/spreadsheetml/2006/main" count="395" uniqueCount="345">
  <si>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</si>
  <si>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</si>
  <si>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</si>
  <si>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</si>
  <si>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</si>
  <si>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</si>
  <si>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</si>
  <si>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</si>
  <si>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</si>
  <si>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</si>
  <si>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</si>
  <si>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</si>
  <si>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</si>
  <si>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</si>
  <si>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</si>
  <si>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</si>
  <si>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</si>
  <si>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</si>
  <si>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</si>
  <si>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</si>
  <si>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</si>
  <si>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</si>
  <si>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</si>
  <si>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</si>
  <si>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</si>
  <si>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</si>
  <si>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</si>
  <si>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</si>
  <si>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</si>
  <si>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</si>
  <si>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</si>
  <si>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</si>
  <si>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</si>
  <si>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</si>
  <si>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</si>
  <si>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</si>
  <si>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</si>
  <si>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</si>
  <si>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</si>
  <si>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</si>
  <si>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</si>
  <si>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</si>
  <si>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</si>
  <si>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</si>
  <si>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</si>
  <si>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</si>
  <si>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</si>
  <si>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</si>
  <si>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</si>
  <si>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</si>
  <si>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</si>
  <si>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</si>
  <si>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</si>
  <si>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</si>
  <si>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</si>
  <si>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</si>
  <si>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</si>
  <si>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</si>
  <si>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</si>
  <si>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</si>
  <si>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</si>
  <si>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</si>
  <si>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</si>
  <si>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</si>
  <si>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</si>
  <si>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</si>
  <si>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</si>
  <si>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</si>
  <si>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</si>
  <si>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</si>
  <si>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</si>
  <si>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</si>
  <si>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</si>
  <si>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</si>
  <si>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</si>
  <si>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</si>
  <si>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</si>
  <si>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</si>
  <si>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</si>
  <si>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</si>
  <si>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</si>
  <si>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</si>
  <si>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</si>
  <si>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</si>
  <si>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</si>
  <si>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</si>
  <si>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</si>
  <si>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</si>
  <si>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</si>
  <si>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</si>
  <si>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</si>
  <si>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</si>
  <si>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</si>
  <si>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</si>
  <si>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</si>
  <si>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</si>
  <si>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</si>
  <si>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</si>
  <si>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</si>
  <si>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</si>
  <si>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</si>
  <si>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</si>
  <si>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</si>
  <si>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</si>
  <si>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</si>
  <si>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</si>
  <si>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</si>
  <si>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</si>
  <si>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</si>
  <si>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</si>
  <si>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</si>
  <si>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</si>
  <si>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</si>
  <si>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</si>
  <si>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</si>
  <si>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</si>
  <si>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</si>
  <si>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</si>
  <si>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</si>
  <si>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</si>
  <si>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</si>
  <si>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</si>
  <si>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</si>
  <si>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</si>
  <si>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</si>
  <si>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</si>
  <si>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</si>
  <si>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</si>
  <si>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</si>
  <si>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</si>
  <si>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</si>
  <si>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</si>
  <si>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</si>
  <si>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</si>
  <si>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</si>
  <si>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</si>
  <si>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</si>
  <si>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</si>
  <si>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</si>
  <si>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</si>
  <si>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</si>
  <si>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</si>
  <si>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</si>
  <si>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</si>
  <si>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</si>
  <si>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</si>
  <si>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</si>
  <si>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</si>
  <si>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</si>
  <si>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</si>
  <si>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</si>
  <si>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</si>
  <si>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</si>
  <si>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</si>
  <si>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</si>
  <si>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</si>
  <si>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</si>
  <si>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</si>
  <si>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</si>
  <si>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</si>
  <si>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</si>
  <si>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</si>
  <si>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</si>
  <si>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</si>
  <si>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</si>
  <si>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</si>
  <si>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</si>
  <si>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</si>
  <si>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</si>
  <si>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</si>
  <si>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</si>
  <si>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</si>
  <si>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</si>
  <si>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</si>
  <si>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</si>
  <si>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</si>
  <si>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</si>
  <si>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</si>
  <si>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</si>
  <si>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</si>
  <si>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</si>
  <si>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</si>
  <si>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</si>
  <si>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</si>
  <si>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</si>
  <si>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</si>
  <si>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</si>
  <si>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</si>
  <si>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</si>
  <si>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</si>
  <si>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</si>
  <si>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</si>
  <si>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</si>
  <si>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</si>
  <si>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</si>
  <si>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</si>
  <si>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</si>
  <si>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</si>
  <si>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</si>
  <si>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</si>
  <si>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</si>
  <si>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</si>
  <si>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</si>
  <si>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</si>
  <si>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</si>
  <si>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</si>
  <si>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</si>
  <si>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</si>
  <si>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</si>
  <si>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</si>
  <si>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</si>
  <si>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</si>
  <si>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</si>
  <si>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</si>
  <si>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</si>
  <si>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</si>
  <si>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</si>
  <si>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</si>
  <si>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</si>
  <si>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</si>
  <si>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</si>
  <si>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</si>
  <si>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</si>
  <si>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</si>
  <si>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</si>
  <si>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</si>
  <si>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</si>
  <si>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</si>
  <si>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</si>
  <si>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</si>
  <si>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</si>
  <si>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</si>
  <si>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</si>
  <si>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</si>
  <si>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</si>
  <si>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</si>
  <si>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</si>
  <si>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</si>
  <si>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</si>
  <si>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</si>
  <si>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</si>
  <si>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</si>
  <si>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</si>
  <si>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</si>
  <si>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</si>
  <si>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</si>
  <si>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</si>
  <si>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</si>
  <si>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</si>
  <si>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</si>
  <si>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</si>
  <si>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</si>
  <si>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</si>
  <si>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</si>
  <si>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</si>
  <si>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</si>
  <si>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</si>
  <si>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</si>
  <si>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</si>
  <si>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</si>
  <si>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</si>
  <si>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</si>
  <si>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</si>
  <si>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</si>
  <si>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</si>
  <si>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</si>
  <si>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</si>
  <si>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</si>
  <si>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</si>
  <si>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</si>
  <si>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</si>
  <si>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</si>
  <si>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</si>
  <si>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</si>
  <si>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</si>
  <si>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</si>
  <si>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</si>
  <si>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</si>
  <si>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</si>
  <si>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</si>
  <si>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</si>
  <si>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</si>
  <si>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</si>
  <si>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</si>
  <si>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</si>
  <si>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</si>
  <si>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</si>
  <si>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</si>
  <si>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</si>
  <si>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</si>
  <si>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</si>
  <si>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</si>
  <si>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</si>
  <si>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</si>
  <si>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</si>
  <si>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</si>
  <si>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</si>
  <si>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</si>
  <si>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</si>
  <si>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</si>
  <si>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</si>
  <si>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</si>
  <si>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</si>
  <si>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</si>
  <si>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</si>
  <si>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</si>
  <si>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</si>
  <si>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</si>
  <si>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</si>
  <si>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</si>
  <si>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</si>
  <si>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</si>
  <si>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</si>
  <si>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</si>
  <si>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</si>
  <si>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</si>
  <si>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</si>
  <si>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</si>
  <si>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</si>
  <si>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</si>
  <si>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</si>
  <si>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</si>
  <si>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</si>
  <si>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3747034</t>
  </si>
  <si>
    <t>070004039</t>
  </si>
  <si>
    <t>872098033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</si>
  <si>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</si>
  <si>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</si>
  <si>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</si>
  <si>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</si>
  <si>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</si>
  <si>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</si>
  <si>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</si>
  <si>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</si>
  <si>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Zvonimir Svetec</t>
  </si>
  <si>
    <t>zsvetec@varteks.com</t>
  </si>
  <si>
    <t>Davidović Nenad</t>
  </si>
  <si>
    <t>stanje na dan _31_._3_.__2011__.</t>
  </si>
  <si>
    <t>Varteks d.d. -Varaždin</t>
  </si>
  <si>
    <t>Varteks d.d.- Varaždin</t>
  </si>
  <si>
    <t>u razdoblju _01_._01_.2011___. do _31_._03_._2011___.</t>
  </si>
  <si>
    <t>Varteks d.d. - Varaždin</t>
  </si>
  <si>
    <t>u razdoblju __01.01__.2011____. do __31._03_._2011___.</t>
  </si>
  <si>
    <t>042/377-124</t>
  </si>
  <si>
    <t>042/377-089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</si>
</sst>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20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/>
      <protection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I42" sqref="I4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7" t="s">
        <v>248</v>
      </c>
      <c r="B1" s="158"/>
      <c r="C1" s="158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85" t="s">
        <v>249</v>
      </c>
      <c r="B2" s="186"/>
      <c r="C2" s="186"/>
      <c r="D2" s="187"/>
      <c r="E2" s="123">
        <v>40544</v>
      </c>
      <c r="F2" s="12"/>
      <c r="G2" s="13" t="s">
        <v>250</v>
      </c>
      <c r="H2" s="123">
        <v>40633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.75">
      <c r="A4" s="188" t="s">
        <v>317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70" t="s">
        <v>251</v>
      </c>
      <c r="B6" s="171"/>
      <c r="C6" s="179" t="s">
        <v>323</v>
      </c>
      <c r="D6" s="180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91" t="s">
        <v>252</v>
      </c>
      <c r="B8" s="192"/>
      <c r="C8" s="179" t="s">
        <v>324</v>
      </c>
      <c r="D8" s="180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65" t="s">
        <v>253</v>
      </c>
      <c r="B10" s="183"/>
      <c r="C10" s="179" t="s">
        <v>325</v>
      </c>
      <c r="D10" s="180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84"/>
      <c r="B11" s="183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70" t="s">
        <v>254</v>
      </c>
      <c r="B12" s="171"/>
      <c r="C12" s="176" t="s">
        <v>326</v>
      </c>
      <c r="D12" s="135"/>
      <c r="E12" s="135"/>
      <c r="F12" s="135"/>
      <c r="G12" s="135"/>
      <c r="H12" s="135"/>
      <c r="I12" s="173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70" t="s">
        <v>255</v>
      </c>
      <c r="B14" s="171"/>
      <c r="C14" s="136">
        <v>42000</v>
      </c>
      <c r="D14" s="182"/>
      <c r="E14" s="16"/>
      <c r="F14" s="176" t="s">
        <v>327</v>
      </c>
      <c r="G14" s="135"/>
      <c r="H14" s="135"/>
      <c r="I14" s="173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70" t="s">
        <v>256</v>
      </c>
      <c r="B16" s="171"/>
      <c r="C16" s="176" t="s">
        <v>328</v>
      </c>
      <c r="D16" s="135"/>
      <c r="E16" s="135"/>
      <c r="F16" s="135"/>
      <c r="G16" s="135"/>
      <c r="H16" s="135"/>
      <c r="I16" s="173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70" t="s">
        <v>257</v>
      </c>
      <c r="B18" s="171"/>
      <c r="C18" s="131" t="s">
        <v>329</v>
      </c>
      <c r="D18" s="132"/>
      <c r="E18" s="132"/>
      <c r="F18" s="132"/>
      <c r="G18" s="132"/>
      <c r="H18" s="132"/>
      <c r="I18" s="133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70" t="s">
        <v>258</v>
      </c>
      <c r="B20" s="171"/>
      <c r="C20" s="131" t="s">
        <v>330</v>
      </c>
      <c r="D20" s="132"/>
      <c r="E20" s="132"/>
      <c r="F20" s="132"/>
      <c r="G20" s="132"/>
      <c r="H20" s="132"/>
      <c r="I20" s="133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70" t="s">
        <v>259</v>
      </c>
      <c r="B22" s="171"/>
      <c r="C22" s="124">
        <v>472</v>
      </c>
      <c r="D22" s="176" t="s">
        <v>327</v>
      </c>
      <c r="E22" s="139"/>
      <c r="F22" s="140"/>
      <c r="G22" s="170"/>
      <c r="H22" s="134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70" t="s">
        <v>260</v>
      </c>
      <c r="B24" s="171"/>
      <c r="C24" s="124">
        <v>5</v>
      </c>
      <c r="D24" s="176" t="s">
        <v>331</v>
      </c>
      <c r="E24" s="139"/>
      <c r="F24" s="139"/>
      <c r="G24" s="140"/>
      <c r="H24" s="52" t="s">
        <v>261</v>
      </c>
      <c r="I24" s="125">
        <v>2281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70" t="s">
        <v>262</v>
      </c>
      <c r="B26" s="171"/>
      <c r="C26" s="126" t="s">
        <v>333</v>
      </c>
      <c r="D26" s="26"/>
      <c r="E26" s="100"/>
      <c r="F26" s="101"/>
      <c r="G26" s="141" t="s">
        <v>263</v>
      </c>
      <c r="H26" s="171"/>
      <c r="I26" s="127" t="s">
        <v>332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45" t="s">
        <v>264</v>
      </c>
      <c r="B28" s="146"/>
      <c r="C28" s="147"/>
      <c r="D28" s="147"/>
      <c r="E28" s="142" t="s">
        <v>265</v>
      </c>
      <c r="F28" s="143"/>
      <c r="G28" s="143"/>
      <c r="H28" s="137" t="s">
        <v>266</v>
      </c>
      <c r="I28" s="138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52"/>
      <c r="B30" s="181"/>
      <c r="C30" s="181"/>
      <c r="D30" s="148"/>
      <c r="E30" s="152"/>
      <c r="F30" s="181"/>
      <c r="G30" s="181"/>
      <c r="H30" s="179"/>
      <c r="I30" s="180"/>
      <c r="J30" s="10"/>
      <c r="K30" s="10"/>
      <c r="L30" s="10"/>
    </row>
    <row r="31" spans="1:12" ht="12.75">
      <c r="A31" s="95"/>
      <c r="B31" s="23"/>
      <c r="C31" s="22"/>
      <c r="D31" s="153"/>
      <c r="E31" s="153"/>
      <c r="F31" s="153"/>
      <c r="G31" s="144"/>
      <c r="H31" s="16"/>
      <c r="I31" s="104"/>
      <c r="J31" s="10"/>
      <c r="K31" s="10"/>
      <c r="L31" s="10"/>
    </row>
    <row r="32" spans="1:12" ht="12.75">
      <c r="A32" s="152"/>
      <c r="B32" s="181"/>
      <c r="C32" s="181"/>
      <c r="D32" s="148"/>
      <c r="E32" s="152"/>
      <c r="F32" s="181"/>
      <c r="G32" s="181"/>
      <c r="H32" s="179"/>
      <c r="I32" s="180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52"/>
      <c r="B34" s="181"/>
      <c r="C34" s="181"/>
      <c r="D34" s="148"/>
      <c r="E34" s="152"/>
      <c r="F34" s="181"/>
      <c r="G34" s="181"/>
      <c r="H34" s="179"/>
      <c r="I34" s="180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52"/>
      <c r="B36" s="181"/>
      <c r="C36" s="181"/>
      <c r="D36" s="148"/>
      <c r="E36" s="152"/>
      <c r="F36" s="181"/>
      <c r="G36" s="181"/>
      <c r="H36" s="179"/>
      <c r="I36" s="180"/>
      <c r="J36" s="10"/>
      <c r="K36" s="10"/>
      <c r="L36" s="10"/>
    </row>
    <row r="37" spans="1:12" ht="12.75">
      <c r="A37" s="106"/>
      <c r="B37" s="31"/>
      <c r="C37" s="149"/>
      <c r="D37" s="150"/>
      <c r="E37" s="16"/>
      <c r="F37" s="149"/>
      <c r="G37" s="150"/>
      <c r="H37" s="16"/>
      <c r="I37" s="96"/>
      <c r="J37" s="10"/>
      <c r="K37" s="10"/>
      <c r="L37" s="10"/>
    </row>
    <row r="38" spans="1:12" ht="12.75">
      <c r="A38" s="152"/>
      <c r="B38" s="181"/>
      <c r="C38" s="181"/>
      <c r="D38" s="148"/>
      <c r="E38" s="152"/>
      <c r="F38" s="181"/>
      <c r="G38" s="181"/>
      <c r="H38" s="179"/>
      <c r="I38" s="180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52"/>
      <c r="B40" s="181"/>
      <c r="C40" s="181"/>
      <c r="D40" s="148"/>
      <c r="E40" s="152"/>
      <c r="F40" s="181"/>
      <c r="G40" s="181"/>
      <c r="H40" s="179"/>
      <c r="I40" s="180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65" t="s">
        <v>267</v>
      </c>
      <c r="B44" s="166"/>
      <c r="C44" s="179"/>
      <c r="D44" s="180"/>
      <c r="E44" s="27"/>
      <c r="F44" s="176"/>
      <c r="G44" s="181"/>
      <c r="H44" s="181"/>
      <c r="I44" s="148"/>
      <c r="J44" s="10"/>
      <c r="K44" s="10"/>
      <c r="L44" s="10"/>
    </row>
    <row r="45" spans="1:12" ht="12.75">
      <c r="A45" s="106"/>
      <c r="B45" s="31"/>
      <c r="C45" s="149"/>
      <c r="D45" s="150"/>
      <c r="E45" s="16"/>
      <c r="F45" s="149"/>
      <c r="G45" s="151"/>
      <c r="H45" s="36"/>
      <c r="I45" s="110"/>
      <c r="J45" s="10"/>
      <c r="K45" s="10"/>
      <c r="L45" s="10"/>
    </row>
    <row r="46" spans="1:12" ht="12.75">
      <c r="A46" s="165" t="s">
        <v>268</v>
      </c>
      <c r="B46" s="166"/>
      <c r="C46" s="176" t="s">
        <v>334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65" t="s">
        <v>270</v>
      </c>
      <c r="B48" s="166"/>
      <c r="C48" s="172" t="s">
        <v>343</v>
      </c>
      <c r="D48" s="168"/>
      <c r="E48" s="169"/>
      <c r="F48" s="16"/>
      <c r="G48" s="52" t="s">
        <v>271</v>
      </c>
      <c r="H48" s="172" t="s">
        <v>344</v>
      </c>
      <c r="I48" s="169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65" t="s">
        <v>257</v>
      </c>
      <c r="B50" s="166"/>
      <c r="C50" s="167" t="s">
        <v>335</v>
      </c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70" t="s">
        <v>272</v>
      </c>
      <c r="B52" s="171"/>
      <c r="C52" s="172" t="s">
        <v>336</v>
      </c>
      <c r="D52" s="168"/>
      <c r="E52" s="168"/>
      <c r="F52" s="168"/>
      <c r="G52" s="168"/>
      <c r="H52" s="168"/>
      <c r="I52" s="173"/>
      <c r="J52" s="10"/>
      <c r="K52" s="10"/>
      <c r="L52" s="10"/>
    </row>
    <row r="53" spans="1:12" ht="12.75">
      <c r="A53" s="111"/>
      <c r="B53" s="21"/>
      <c r="C53" s="159" t="s">
        <v>273</v>
      </c>
      <c r="D53" s="159"/>
      <c r="E53" s="159"/>
      <c r="F53" s="159"/>
      <c r="G53" s="159"/>
      <c r="H53" s="159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74" t="s">
        <v>274</v>
      </c>
      <c r="C55" s="175"/>
      <c r="D55" s="175"/>
      <c r="E55" s="175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54" t="s">
        <v>306</v>
      </c>
      <c r="C56" s="155"/>
      <c r="D56" s="155"/>
      <c r="E56" s="155"/>
      <c r="F56" s="155"/>
      <c r="G56" s="155"/>
      <c r="H56" s="155"/>
      <c r="I56" s="156"/>
      <c r="J56" s="10"/>
      <c r="K56" s="10"/>
      <c r="L56" s="10"/>
    </row>
    <row r="57" spans="1:12" ht="12.75">
      <c r="A57" s="111"/>
      <c r="B57" s="154" t="s">
        <v>307</v>
      </c>
      <c r="C57" s="155"/>
      <c r="D57" s="155"/>
      <c r="E57" s="155"/>
      <c r="F57" s="155"/>
      <c r="G57" s="155"/>
      <c r="H57" s="155"/>
      <c r="I57" s="113"/>
      <c r="J57" s="10"/>
      <c r="K57" s="10"/>
      <c r="L57" s="10"/>
    </row>
    <row r="58" spans="1:12" ht="12.75">
      <c r="A58" s="111"/>
      <c r="B58" s="154" t="s">
        <v>308</v>
      </c>
      <c r="C58" s="155"/>
      <c r="D58" s="155"/>
      <c r="E58" s="155"/>
      <c r="F58" s="155"/>
      <c r="G58" s="155"/>
      <c r="H58" s="155"/>
      <c r="I58" s="156"/>
      <c r="J58" s="10"/>
      <c r="K58" s="10"/>
      <c r="L58" s="10"/>
    </row>
    <row r="59" spans="1:12" ht="12.75">
      <c r="A59" s="111"/>
      <c r="B59" s="154" t="s">
        <v>309</v>
      </c>
      <c r="C59" s="155"/>
      <c r="D59" s="155"/>
      <c r="E59" s="155"/>
      <c r="F59" s="155"/>
      <c r="G59" s="155"/>
      <c r="H59" s="155"/>
      <c r="I59" s="156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60" t="s">
        <v>277</v>
      </c>
      <c r="H62" s="161"/>
      <c r="I62" s="162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63"/>
      <c r="H63" s="164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94">
      <selection activeCell="A63" sqref="A63:H63"/>
    </sheetView>
  </sheetViews>
  <sheetFormatPr defaultColWidth="9.140625" defaultRowHeight="12.75"/>
  <cols>
    <col min="1" max="9" width="9.140625" style="53" customWidth="1"/>
    <col min="10" max="10" width="11.140625" style="53" bestFit="1" customWidth="1"/>
    <col min="11" max="11" width="11.421875" style="53" customWidth="1"/>
    <col min="12" max="16384" width="9.140625" style="53" customWidth="1"/>
  </cols>
  <sheetData>
    <row r="1" spans="1:11" ht="12.75" customHeight="1">
      <c r="A1" s="193" t="s">
        <v>153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337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338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2.5">
      <c r="A4" s="198" t="s">
        <v>59</v>
      </c>
      <c r="B4" s="199"/>
      <c r="C4" s="199"/>
      <c r="D4" s="199"/>
      <c r="E4" s="199"/>
      <c r="F4" s="199"/>
      <c r="G4" s="199"/>
      <c r="H4" s="200"/>
      <c r="I4" s="59" t="s">
        <v>278</v>
      </c>
      <c r="J4" s="60" t="s">
        <v>319</v>
      </c>
      <c r="K4" s="61" t="s">
        <v>320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8">
        <v>2</v>
      </c>
      <c r="J5" s="57">
        <v>3</v>
      </c>
      <c r="K5" s="57">
        <v>4</v>
      </c>
    </row>
    <row r="6" spans="1:11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07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4">
        <f>J9+J16+J26+J35+J39</f>
        <v>413403383</v>
      </c>
      <c r="K8" s="54">
        <f>K9+K16+K26+K35+K39</f>
        <v>409960902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4">
        <f>SUM(J10:J15)</f>
        <v>7707235</v>
      </c>
      <c r="K9" s="54">
        <f>SUM(K10:K15)</f>
        <v>6969158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7707235</v>
      </c>
      <c r="K11" s="7">
        <v>6969158</v>
      </c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4">
        <f>SUM(J17:J25)</f>
        <v>394123657</v>
      </c>
      <c r="K16" s="54">
        <f>SUM(K17:K25)</f>
        <v>391442479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54753233</v>
      </c>
      <c r="K17" s="7">
        <v>54753233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265285847</v>
      </c>
      <c r="K18" s="7">
        <v>264471088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61118313</v>
      </c>
      <c r="K19" s="7">
        <v>59666416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11762520</v>
      </c>
      <c r="K20" s="7">
        <v>10998812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/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972446</v>
      </c>
      <c r="K23" s="7">
        <v>1321632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>
        <v>231298</v>
      </c>
      <c r="K24" s="7">
        <v>231298</v>
      </c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4">
        <f>SUM(J27:J34)</f>
        <v>7636279</v>
      </c>
      <c r="K26" s="54">
        <f>SUM(K27:K34)</f>
        <v>7696280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2374551</v>
      </c>
      <c r="K27" s="7">
        <v>2434551</v>
      </c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165900</v>
      </c>
      <c r="K29" s="7">
        <v>165900</v>
      </c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>
        <v>730375</v>
      </c>
      <c r="K32" s="7">
        <v>730376</v>
      </c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>
        <v>4365453</v>
      </c>
      <c r="K33" s="7">
        <v>4365453</v>
      </c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4">
        <f>SUM(J36:J38)</f>
        <v>3936212</v>
      </c>
      <c r="K35" s="54">
        <f>SUM(K36:K38)</f>
        <v>3852985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>
        <v>3216364</v>
      </c>
      <c r="K36" s="7">
        <v>3216364</v>
      </c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>
        <v>719848</v>
      </c>
      <c r="K38" s="7">
        <v>636621</v>
      </c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4">
        <f>J41+J49+J56+J64</f>
        <v>220151828</v>
      </c>
      <c r="K40" s="54">
        <f>K41+K49+K56+K64</f>
        <v>217800917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4">
        <f>SUM(J42:J48)</f>
        <v>141849108</v>
      </c>
      <c r="K41" s="54">
        <f>SUM(K42:K48)</f>
        <v>143517645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32646065</v>
      </c>
      <c r="K42" s="7">
        <v>30911124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>
        <v>7701697</v>
      </c>
      <c r="K43" s="7">
        <v>7786312</v>
      </c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>
        <v>28678781</v>
      </c>
      <c r="K44" s="7">
        <v>29322677</v>
      </c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26745463</v>
      </c>
      <c r="K45" s="7">
        <v>30175199</v>
      </c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>
        <v>754769</v>
      </c>
      <c r="K46" s="7"/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>
        <v>45322333</v>
      </c>
      <c r="K47" s="7">
        <v>45322333</v>
      </c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4">
        <f>SUM(J50:J55)</f>
        <v>66646833</v>
      </c>
      <c r="K49" s="54">
        <f>SUM(K50:K55)</f>
        <v>65050530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v>31409378</v>
      </c>
      <c r="K50" s="7">
        <v>31492576</v>
      </c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29331251</v>
      </c>
      <c r="K51" s="7">
        <v>24553171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466308</v>
      </c>
      <c r="K53" s="7">
        <v>461669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5295879</v>
      </c>
      <c r="K54" s="7">
        <v>8363178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144017</v>
      </c>
      <c r="K55" s="7">
        <v>179936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4">
        <f>SUM(J57:J63)</f>
        <v>9386655</v>
      </c>
      <c r="K56" s="54">
        <f>SUM(K57:K63)</f>
        <v>8679118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>
        <v>3994632</v>
      </c>
      <c r="K58" s="7">
        <v>3994632</v>
      </c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>
        <v>3235314</v>
      </c>
      <c r="K61" s="7">
        <v>2907470</v>
      </c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2156709</v>
      </c>
      <c r="K62" s="7">
        <v>1777016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2269232</v>
      </c>
      <c r="K64" s="7">
        <v>553624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971279</v>
      </c>
      <c r="K65" s="7">
        <v>161616</v>
      </c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4">
        <f>J7+J8+J40+J65</f>
        <v>634526490</v>
      </c>
      <c r="K66" s="54">
        <f>K7+K8+K40+K65</f>
        <v>627923435</v>
      </c>
    </row>
    <row r="67" spans="1:11" ht="12.75">
      <c r="A67" s="214" t="s">
        <v>91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>
        <v>48637632</v>
      </c>
      <c r="K67" s="8">
        <v>47341322</v>
      </c>
    </row>
    <row r="68" spans="1:11" ht="12.75">
      <c r="A68" s="217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07"/>
      <c r="I69" s="3">
        <v>62</v>
      </c>
      <c r="J69" s="55">
        <f>J70+J71+J72+J78+J79+J82+J85</f>
        <v>113788581</v>
      </c>
      <c r="K69" s="55">
        <f>K70+K71+K72+K78+K79+K82+K85</f>
        <v>99048342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384161400</v>
      </c>
      <c r="K70" s="7">
        <v>384161400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4">
        <f>J73+J74-J75+J76+J77</f>
        <v>10428371</v>
      </c>
      <c r="K72" s="54">
        <f>K73+K74-K75+K76+K77</f>
        <v>10576490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/>
      <c r="K73" s="7"/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46013062</v>
      </c>
      <c r="K74" s="7">
        <v>46013062</v>
      </c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36730600</v>
      </c>
      <c r="K75" s="7">
        <v>36730600</v>
      </c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1145909</v>
      </c>
      <c r="K77" s="7">
        <v>1294028</v>
      </c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/>
      <c r="K78" s="7"/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4">
        <f>J80-J81</f>
        <v>-184131093</v>
      </c>
      <c r="K79" s="54">
        <f>K80-K81</f>
        <v>-280801190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/>
      <c r="K80" s="7"/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>
        <v>184131093</v>
      </c>
      <c r="K81" s="7">
        <v>280801190</v>
      </c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4">
        <f>J83-J84</f>
        <v>-96670097</v>
      </c>
      <c r="K82" s="54">
        <f>K83-K84</f>
        <v>-14888358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/>
      <c r="K83" s="7"/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>
        <v>96670097</v>
      </c>
      <c r="K84" s="7">
        <v>14888358</v>
      </c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4">
        <f>SUM(J87:J89)</f>
        <v>744081</v>
      </c>
      <c r="K86" s="54">
        <f>SUM(K87:K89)</f>
        <v>307622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436459</v>
      </c>
      <c r="K87" s="7"/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307622</v>
      </c>
      <c r="K89" s="7">
        <v>307622</v>
      </c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4">
        <f>SUM(J91:J99)</f>
        <v>153402629</v>
      </c>
      <c r="K90" s="54">
        <f>SUM(K91:K99)</f>
        <v>146346648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153380129</v>
      </c>
      <c r="K93" s="7">
        <v>146324148</v>
      </c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>
        <v>22500</v>
      </c>
      <c r="K95" s="7">
        <v>22500</v>
      </c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4">
        <f>SUM(J101:J112)</f>
        <v>366187655</v>
      </c>
      <c r="K100" s="54">
        <f>SUM(K101:K112)</f>
        <v>381817278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1577733</v>
      </c>
      <c r="K101" s="7">
        <v>1228952</v>
      </c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>
        <v>12980957</v>
      </c>
      <c r="K102" s="7">
        <v>11315245</v>
      </c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147066615</v>
      </c>
      <c r="K103" s="7">
        <v>152504236</v>
      </c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2484304</v>
      </c>
      <c r="K104" s="7">
        <v>1339635</v>
      </c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101187371</v>
      </c>
      <c r="K105" s="7">
        <v>101172142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14328878</v>
      </c>
      <c r="K108" s="7">
        <v>18025799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79146173</v>
      </c>
      <c r="K109" s="7">
        <v>88821883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7"/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7415624</v>
      </c>
      <c r="K112" s="7">
        <v>7409386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403544</v>
      </c>
      <c r="K113" s="7">
        <v>403545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4">
        <f>J69+J86+J90+J100+J113</f>
        <v>634526490</v>
      </c>
      <c r="K114" s="54">
        <f>K69+K86+K90+K100+K113</f>
        <v>627923435</v>
      </c>
    </row>
    <row r="115" spans="1:11" ht="12.75">
      <c r="A115" s="230" t="s">
        <v>57</v>
      </c>
      <c r="B115" s="231"/>
      <c r="C115" s="231"/>
      <c r="D115" s="231"/>
      <c r="E115" s="231"/>
      <c r="F115" s="231"/>
      <c r="G115" s="231"/>
      <c r="H115" s="232"/>
      <c r="I115" s="2">
        <v>108</v>
      </c>
      <c r="J115" s="8">
        <v>48637632</v>
      </c>
      <c r="K115" s="8">
        <v>47341322</v>
      </c>
    </row>
    <row r="116" spans="1:11" ht="12.75">
      <c r="A116" s="217" t="s">
        <v>310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36"/>
      <c r="J117" s="236"/>
      <c r="K117" s="237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23" t="s">
        <v>9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/>
      <c r="K119" s="8"/>
    </row>
    <row r="120" spans="1:11" ht="12.75">
      <c r="A120" s="226" t="s">
        <v>311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86:K115 J79:K84 J70:K70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view="pageBreakPreview" zoomScale="110" zoomScaleSheetLayoutView="110" workbookViewId="0" topLeftCell="A1">
      <selection activeCell="Q60" sqref="Q60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193" t="s">
        <v>154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47" t="s">
        <v>340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40" t="s">
        <v>339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3.25">
      <c r="A4" s="239" t="s">
        <v>59</v>
      </c>
      <c r="B4" s="239"/>
      <c r="C4" s="239"/>
      <c r="D4" s="239"/>
      <c r="E4" s="239"/>
      <c r="F4" s="239"/>
      <c r="G4" s="239"/>
      <c r="H4" s="239"/>
      <c r="I4" s="59" t="s">
        <v>279</v>
      </c>
      <c r="J4" s="238" t="s">
        <v>319</v>
      </c>
      <c r="K4" s="238"/>
      <c r="L4" s="238" t="s">
        <v>320</v>
      </c>
      <c r="M4" s="238"/>
    </row>
    <row r="5" spans="1:13" ht="22.5">
      <c r="A5" s="239"/>
      <c r="B5" s="239"/>
      <c r="C5" s="239"/>
      <c r="D5" s="239"/>
      <c r="E5" s="239"/>
      <c r="F5" s="239"/>
      <c r="G5" s="239"/>
      <c r="H5" s="239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07"/>
      <c r="I7" s="3">
        <v>111</v>
      </c>
      <c r="J7" s="55">
        <f>SUM(J8:J9)</f>
        <v>71613563</v>
      </c>
      <c r="K7" s="55">
        <f>SUM(K8:K9)</f>
        <v>71613563</v>
      </c>
      <c r="L7" s="55">
        <f>SUM(L8:L9)</f>
        <v>68458576</v>
      </c>
      <c r="M7" s="55">
        <f>SUM(M8:M9)</f>
        <v>68458576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63134814</v>
      </c>
      <c r="K8" s="7">
        <v>63134814</v>
      </c>
      <c r="L8" s="7">
        <v>65037406</v>
      </c>
      <c r="M8" s="7">
        <v>65037406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8478749</v>
      </c>
      <c r="K9" s="7">
        <v>8478749</v>
      </c>
      <c r="L9" s="7">
        <v>3421170</v>
      </c>
      <c r="M9" s="7">
        <v>3421170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4">
        <f>J11+J12+J16+J20+J21+J22+J25+J26</f>
        <v>86015866</v>
      </c>
      <c r="K10" s="54">
        <f>K11+K12+K16+K20+K21+K22+K25+K26</f>
        <v>86015866</v>
      </c>
      <c r="L10" s="54">
        <f>L11+L12+L16+L20+L21+L22+L25+L26</f>
        <v>78499318</v>
      </c>
      <c r="M10" s="54">
        <f>M11+M12+M16+M20+M21+M22+M25+M26</f>
        <v>78499318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>
        <v>6574604</v>
      </c>
      <c r="K11" s="7">
        <v>6574604</v>
      </c>
      <c r="L11" s="7">
        <v>-729622</v>
      </c>
      <c r="M11" s="7">
        <v>-729622</v>
      </c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4">
        <f>SUM(J13:J15)</f>
        <v>35959734</v>
      </c>
      <c r="K12" s="54">
        <f>SUM(K13:K15)</f>
        <v>35959734</v>
      </c>
      <c r="L12" s="54">
        <f>SUM(L13:L15)</f>
        <v>38251647</v>
      </c>
      <c r="M12" s="54">
        <f>SUM(M13:M15)</f>
        <v>38251647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14768681</v>
      </c>
      <c r="K13" s="7">
        <v>14768681</v>
      </c>
      <c r="L13" s="7">
        <v>18879432</v>
      </c>
      <c r="M13" s="7">
        <v>18879432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15459154</v>
      </c>
      <c r="K14" s="7">
        <v>15459154</v>
      </c>
      <c r="L14" s="7">
        <v>13505235</v>
      </c>
      <c r="M14" s="7">
        <v>13505235</v>
      </c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5731899</v>
      </c>
      <c r="K15" s="7">
        <v>5731899</v>
      </c>
      <c r="L15" s="7">
        <v>5866980</v>
      </c>
      <c r="M15" s="7">
        <v>5866980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4">
        <f>SUM(J17:J19)</f>
        <v>30709759</v>
      </c>
      <c r="K16" s="54">
        <f>SUM(K17:K19)</f>
        <v>30709759</v>
      </c>
      <c r="L16" s="54">
        <f>SUM(L17:L19)</f>
        <v>29273855</v>
      </c>
      <c r="M16" s="54">
        <f>SUM(M17:M19)</f>
        <v>29273855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19660641</v>
      </c>
      <c r="K17" s="7">
        <v>19660641</v>
      </c>
      <c r="L17" s="7">
        <v>18888463</v>
      </c>
      <c r="M17" s="7">
        <v>18888463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6526598</v>
      </c>
      <c r="K18" s="7">
        <v>6526598</v>
      </c>
      <c r="L18" s="7">
        <v>6074765</v>
      </c>
      <c r="M18" s="7">
        <v>6074765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4522520</v>
      </c>
      <c r="K19" s="7">
        <v>4522520</v>
      </c>
      <c r="L19" s="7">
        <v>4310627</v>
      </c>
      <c r="M19" s="7">
        <v>4310627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3190095</v>
      </c>
      <c r="K20" s="7">
        <v>3190095</v>
      </c>
      <c r="L20" s="7">
        <v>3223976</v>
      </c>
      <c r="M20" s="7">
        <v>3223976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8627814</v>
      </c>
      <c r="K21" s="7">
        <v>8627814</v>
      </c>
      <c r="L21" s="7">
        <v>7787386</v>
      </c>
      <c r="M21" s="7">
        <v>7787386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/>
      <c r="K24" s="7"/>
      <c r="L24" s="7"/>
      <c r="M24" s="7"/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/>
      <c r="K25" s="7"/>
      <c r="L25" s="7"/>
      <c r="M25" s="7"/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953860</v>
      </c>
      <c r="K26" s="7">
        <v>953860</v>
      </c>
      <c r="L26" s="7">
        <v>692076</v>
      </c>
      <c r="M26" s="7">
        <v>692076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4">
        <f>SUM(J28:J32)</f>
        <v>202653</v>
      </c>
      <c r="K27" s="54">
        <f>SUM(K28:K32)</f>
        <v>202653</v>
      </c>
      <c r="L27" s="54">
        <f>SUM(L28:L32)</f>
        <v>116561</v>
      </c>
      <c r="M27" s="54">
        <f>SUM(M28:M32)</f>
        <v>116561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27813</v>
      </c>
      <c r="K28" s="7">
        <v>27813</v>
      </c>
      <c r="L28" s="7">
        <v>8186</v>
      </c>
      <c r="M28" s="7">
        <v>8186</v>
      </c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174840</v>
      </c>
      <c r="K29" s="7">
        <v>174840</v>
      </c>
      <c r="L29" s="7">
        <v>108375</v>
      </c>
      <c r="M29" s="7">
        <v>108375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/>
      <c r="M30" s="7"/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/>
      <c r="K32" s="7"/>
      <c r="L32" s="7"/>
      <c r="M32" s="7"/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4">
        <f>SUM(J34:J37)</f>
        <v>4418810</v>
      </c>
      <c r="K33" s="54">
        <f>SUM(K34:K37)</f>
        <v>4418810</v>
      </c>
      <c r="L33" s="54">
        <f>SUM(L34:L37)</f>
        <v>4964177</v>
      </c>
      <c r="M33" s="54">
        <f>SUM(M34:M37)</f>
        <v>4964177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>
        <v>240</v>
      </c>
      <c r="K34" s="7">
        <v>240</v>
      </c>
      <c r="L34" s="7">
        <v>0</v>
      </c>
      <c r="M34" s="7">
        <v>0</v>
      </c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4392361</v>
      </c>
      <c r="K35" s="7">
        <v>4392361</v>
      </c>
      <c r="L35" s="7">
        <v>4964177</v>
      </c>
      <c r="M35" s="7">
        <v>4964177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>
        <v>26209</v>
      </c>
      <c r="K37" s="7">
        <v>26209</v>
      </c>
      <c r="L37" s="7"/>
      <c r="M37" s="7"/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4">
        <f>J7+J27+J38+J40</f>
        <v>71816216</v>
      </c>
      <c r="K42" s="54">
        <f>K7+K27+K38+K40</f>
        <v>71816216</v>
      </c>
      <c r="L42" s="54">
        <f>L7+L27+L38+L40</f>
        <v>68575137</v>
      </c>
      <c r="M42" s="54">
        <f>M7+M27+M38+M40</f>
        <v>68575137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4">
        <f>J10+J33+J39+J41</f>
        <v>90434676</v>
      </c>
      <c r="K43" s="54">
        <f>K10+K33+K39+K41</f>
        <v>90434676</v>
      </c>
      <c r="L43" s="54">
        <f>L10+L33+L39+L41</f>
        <v>83463495</v>
      </c>
      <c r="M43" s="54">
        <f>M10+M33+M39+M41</f>
        <v>83463495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4">
        <f>J42-J43</f>
        <v>-18618460</v>
      </c>
      <c r="K44" s="54">
        <f>K42-K43</f>
        <v>-18618460</v>
      </c>
      <c r="L44" s="54">
        <f>L42-L43</f>
        <v>-14888358</v>
      </c>
      <c r="M44" s="54">
        <f>M42-M43</f>
        <v>-14888358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0</v>
      </c>
      <c r="M45" s="54">
        <f>IF(M42&gt;M43,M42-M43,0)</f>
        <v>0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4">
        <f>IF(J43&gt;J42,J43-J42,0)</f>
        <v>18618460</v>
      </c>
      <c r="K46" s="54">
        <f>IF(K43&gt;K42,K43-K42,0)</f>
        <v>18618460</v>
      </c>
      <c r="L46" s="54">
        <f>IF(L43&gt;L42,L43-L42,0)</f>
        <v>14888358</v>
      </c>
      <c r="M46" s="54">
        <f>IF(M43&gt;M42,M43-M42,0)</f>
        <v>14888358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/>
      <c r="K47" s="7"/>
      <c r="L47" s="7"/>
      <c r="M47" s="7"/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4">
        <f>J44-J47</f>
        <v>-18618460</v>
      </c>
      <c r="K48" s="54">
        <f>K44-K47</f>
        <v>-18618460</v>
      </c>
      <c r="L48" s="54">
        <f>L44-L47</f>
        <v>-14888358</v>
      </c>
      <c r="M48" s="54">
        <f>M44-M47</f>
        <v>-14888358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0</v>
      </c>
      <c r="M49" s="54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2">
        <f>IF(J48&lt;0,-J48,0)</f>
        <v>18618460</v>
      </c>
      <c r="K50" s="62">
        <f>IF(K48&lt;0,-K48,0)</f>
        <v>18618460</v>
      </c>
      <c r="L50" s="62">
        <f>IF(L48&lt;0,-L48,0)</f>
        <v>14888358</v>
      </c>
      <c r="M50" s="62">
        <f>IF(M48&lt;0,-M48,0)</f>
        <v>14888358</v>
      </c>
    </row>
    <row r="51" spans="1:13" ht="12.75" customHeight="1">
      <c r="A51" s="217" t="s">
        <v>312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6"/>
      <c r="J52" s="56"/>
      <c r="K52" s="56"/>
      <c r="L52" s="56"/>
      <c r="M52" s="63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217" t="s">
        <v>189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07"/>
      <c r="I56" s="9">
        <v>157</v>
      </c>
      <c r="J56" s="6">
        <f>J48</f>
        <v>-18618460</v>
      </c>
      <c r="K56" s="6">
        <f>K48</f>
        <v>-18618460</v>
      </c>
      <c r="L56" s="6">
        <f>L48</f>
        <v>-14888358</v>
      </c>
      <c r="M56" s="6">
        <f>M48</f>
        <v>-14888358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4">
        <f>SUM(J58:J64)</f>
        <v>147593</v>
      </c>
      <c r="K57" s="54">
        <f>SUM(K58:K64)</f>
        <v>147593</v>
      </c>
      <c r="L57" s="54">
        <f>SUM(L58:L64)</f>
        <v>148118</v>
      </c>
      <c r="M57" s="54">
        <f>SUM(M58:M64)</f>
        <v>148118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>
        <v>147593</v>
      </c>
      <c r="K61" s="7">
        <v>147593</v>
      </c>
      <c r="L61" s="7">
        <v>148118</v>
      </c>
      <c r="M61" s="7">
        <v>148118</v>
      </c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4">
        <f>J57-J65</f>
        <v>147593</v>
      </c>
      <c r="K66" s="54">
        <f>K57-K65</f>
        <v>147593</v>
      </c>
      <c r="L66" s="54">
        <f>L57-L65</f>
        <v>148118</v>
      </c>
      <c r="M66" s="54">
        <f>M57-M65</f>
        <v>148118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2">
        <f>J56+J66</f>
        <v>-18470867</v>
      </c>
      <c r="K67" s="62">
        <f>K56+K66</f>
        <v>-18470867</v>
      </c>
      <c r="L67" s="62">
        <f>L56+L66</f>
        <v>-14740240</v>
      </c>
      <c r="M67" s="62">
        <f>M56+M66</f>
        <v>-14740240</v>
      </c>
    </row>
    <row r="68" spans="1:13" ht="12.75" customHeight="1">
      <c r="A68" s="251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6:M57 K58:L65 M6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J48:M50 J12:J46 K8:L9 K12:M22 K23:L26 K27:M33 K34:L41 M26 M34:M3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27">
      <selection activeCell="M51" sqref="M51"/>
    </sheetView>
  </sheetViews>
  <sheetFormatPr defaultColWidth="9.140625" defaultRowHeight="12.75"/>
  <cols>
    <col min="1" max="9" width="9.140625" style="53" customWidth="1"/>
    <col min="10" max="11" width="9.421875" style="53" bestFit="1" customWidth="1"/>
    <col min="12" max="16384" width="9.140625" style="53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341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7" t="s">
        <v>279</v>
      </c>
      <c r="J4" s="68" t="s">
        <v>319</v>
      </c>
      <c r="K4" s="68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9">
        <v>2</v>
      </c>
      <c r="J5" s="70" t="s">
        <v>283</v>
      </c>
      <c r="K5" s="70" t="s">
        <v>284</v>
      </c>
    </row>
    <row r="6" spans="1:11" ht="12.75">
      <c r="A6" s="217" t="s">
        <v>156</v>
      </c>
      <c r="B6" s="233"/>
      <c r="C6" s="233"/>
      <c r="D6" s="233"/>
      <c r="E6" s="233"/>
      <c r="F6" s="233"/>
      <c r="G6" s="233"/>
      <c r="H6" s="233"/>
      <c r="I6" s="262"/>
      <c r="J6" s="262"/>
      <c r="K6" s="263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-18618460</v>
      </c>
      <c r="K7" s="7">
        <v>-14888358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3190095</v>
      </c>
      <c r="K8" s="7">
        <v>3223976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5">
        <v>0</v>
      </c>
      <c r="K9" s="7">
        <v>11857714</v>
      </c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5">
        <v>4260169</v>
      </c>
      <c r="K10" s="7">
        <v>1596303</v>
      </c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5">
        <v>12204531</v>
      </c>
      <c r="K11" s="7">
        <v>0</v>
      </c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5">
        <v>4082149</v>
      </c>
      <c r="K12" s="7">
        <v>1517200</v>
      </c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65">
        <f>SUM(J7:J12)</f>
        <v>5118484</v>
      </c>
      <c r="K13" s="54">
        <f>SUM(K7:K12)</f>
        <v>3306835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>
        <v>13989298</v>
      </c>
      <c r="K14" s="7">
        <v>0</v>
      </c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>
        <v>0</v>
      </c>
      <c r="K15" s="7">
        <v>0</v>
      </c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>
        <v>0</v>
      </c>
      <c r="K16" s="7">
        <v>1668537</v>
      </c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>
        <v>0</v>
      </c>
      <c r="K17" s="7">
        <v>0</v>
      </c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65">
        <f>SUM(J14:J17)</f>
        <v>13989298</v>
      </c>
      <c r="K18" s="54">
        <f>SUM(K14:K17)</f>
        <v>1668537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65">
        <f>IF(J13&gt;J18,J13-J18,0)</f>
        <v>0</v>
      </c>
      <c r="K19" s="54">
        <f>IF(K13&gt;K18,K13-K18,0)</f>
        <v>1638298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65">
        <f>IF(J18&gt;J13,J18-J13,0)</f>
        <v>8870814</v>
      </c>
      <c r="K20" s="54">
        <f>IF(K18&gt;K13,K18-K13,0)</f>
        <v>0</v>
      </c>
    </row>
    <row r="21" spans="1:11" ht="12.75">
      <c r="A21" s="217" t="s">
        <v>159</v>
      </c>
      <c r="B21" s="233"/>
      <c r="C21" s="233"/>
      <c r="D21" s="233"/>
      <c r="E21" s="233"/>
      <c r="F21" s="233"/>
      <c r="G21" s="233"/>
      <c r="H21" s="233"/>
      <c r="I21" s="262"/>
      <c r="J21" s="262"/>
      <c r="K21" s="263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>
        <v>-577497</v>
      </c>
      <c r="K22" s="7">
        <v>195279</v>
      </c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>
        <v>160000</v>
      </c>
      <c r="K23" s="7">
        <v>0</v>
      </c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>
        <v>0</v>
      </c>
      <c r="K24" s="7">
        <v>0</v>
      </c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>
        <v>0</v>
      </c>
      <c r="K25" s="7">
        <v>0</v>
      </c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>
        <v>0</v>
      </c>
      <c r="K26" s="7">
        <v>83227</v>
      </c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65">
        <f>SUM(J22:J26)</f>
        <v>-417497</v>
      </c>
      <c r="K27" s="54">
        <f>SUM(K22:K26)</f>
        <v>278506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0</v>
      </c>
      <c r="K28" s="7">
        <v>0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>
        <v>0</v>
      </c>
      <c r="K29" s="7">
        <v>60000</v>
      </c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>
        <v>100955</v>
      </c>
      <c r="K30" s="7">
        <v>0</v>
      </c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65">
        <f>SUM(J28:J30)</f>
        <v>100955</v>
      </c>
      <c r="K31" s="54">
        <f>SUM(K28:K30)</f>
        <v>60000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5">
        <f>IF(J27&gt;J31,J27-J31,0)</f>
        <v>0</v>
      </c>
      <c r="K32" s="54">
        <f>IF(K27&gt;K31,K27-K31,0)</f>
        <v>218506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65">
        <f>IF(J31&gt;J27,J31-J27,0)</f>
        <v>518452</v>
      </c>
      <c r="K33" s="54">
        <f>IF(K31&gt;K27,K31-K27,0)</f>
        <v>0</v>
      </c>
    </row>
    <row r="34" spans="1:11" ht="12.75">
      <c r="A34" s="217" t="s">
        <v>160</v>
      </c>
      <c r="B34" s="233"/>
      <c r="C34" s="233"/>
      <c r="D34" s="233"/>
      <c r="E34" s="233"/>
      <c r="F34" s="233"/>
      <c r="G34" s="233"/>
      <c r="H34" s="233"/>
      <c r="I34" s="262"/>
      <c r="J34" s="262"/>
      <c r="K34" s="263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>
        <v>0</v>
      </c>
      <c r="K35" s="7">
        <v>0</v>
      </c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>
        <v>8917382</v>
      </c>
      <c r="K36" s="7">
        <v>0</v>
      </c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>
        <v>143577</v>
      </c>
      <c r="K37" s="7">
        <v>0</v>
      </c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65">
        <f>SUM(J35:J37)</f>
        <v>9060959</v>
      </c>
      <c r="K38" s="54">
        <f>SUM(K35:K37)</f>
        <v>0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>
        <v>0</v>
      </c>
      <c r="K39" s="7">
        <v>3284072</v>
      </c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>
        <v>0</v>
      </c>
      <c r="K40" s="7">
        <v>0</v>
      </c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>
        <v>0</v>
      </c>
      <c r="K41" s="7">
        <v>0</v>
      </c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>
        <v>0</v>
      </c>
      <c r="K42" s="7">
        <v>0</v>
      </c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>
        <v>0</v>
      </c>
      <c r="K43" s="7">
        <v>288340</v>
      </c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65">
        <f>SUM(J39:J43)</f>
        <v>0</v>
      </c>
      <c r="K44" s="54">
        <f>SUM(K39:K43)</f>
        <v>3572412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65">
        <f>IF(J38&gt;J44,J38-J44,0)</f>
        <v>9060959</v>
      </c>
      <c r="K45" s="54">
        <f>IF(K38&gt;K44,K38-K44,0)</f>
        <v>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65">
        <f>IF(J44&gt;J38,J44-J38,0)</f>
        <v>0</v>
      </c>
      <c r="K46" s="54">
        <f>IF(K44&gt;K38,K44-K38,0)</f>
        <v>3572412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5">
        <f>IF(J19-J20+J32-J33+J45-J46&gt;0,J19-J20+J32-J33+J45-J46,0)</f>
        <v>0</v>
      </c>
      <c r="K47" s="54">
        <f>IF(K19-K20+K32-K33+K45-K46&gt;0,K19-K20+K32-K33+K45-K46,0)</f>
        <v>0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5">
        <f>IF(J20-J19+J33-J32+J46-J45&gt;0,J20-J19+J33-J32+J46-J45,0)</f>
        <v>328307</v>
      </c>
      <c r="K48" s="54">
        <f>IF(K20-K19+K33-K32+K46-K45&gt;0,K20-K19+K33-K32+K46-K45,0)</f>
        <v>1715608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3979597</v>
      </c>
      <c r="K49" s="7">
        <v>2269232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>
        <v>3651292</v>
      </c>
      <c r="K51" s="7">
        <v>1715608</v>
      </c>
    </row>
    <row r="52" spans="1:11" ht="12.75">
      <c r="A52" s="223" t="s">
        <v>177</v>
      </c>
      <c r="B52" s="224"/>
      <c r="C52" s="224"/>
      <c r="D52" s="224"/>
      <c r="E52" s="224"/>
      <c r="F52" s="224"/>
      <c r="G52" s="224"/>
      <c r="H52" s="224"/>
      <c r="I52" s="4">
        <v>44</v>
      </c>
      <c r="J52" s="66">
        <f>J49+J50-J51</f>
        <v>328305</v>
      </c>
      <c r="K52" s="62">
        <f>K49+K50-K51</f>
        <v>553624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7" t="s">
        <v>279</v>
      </c>
      <c r="J4" s="68" t="s">
        <v>319</v>
      </c>
      <c r="K4" s="68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3">
        <v>2</v>
      </c>
      <c r="J5" s="74" t="s">
        <v>283</v>
      </c>
      <c r="K5" s="74" t="s">
        <v>284</v>
      </c>
    </row>
    <row r="6" spans="1:11" ht="12.75">
      <c r="A6" s="217" t="s">
        <v>156</v>
      </c>
      <c r="B6" s="233"/>
      <c r="C6" s="233"/>
      <c r="D6" s="233"/>
      <c r="E6" s="233"/>
      <c r="F6" s="233"/>
      <c r="G6" s="233"/>
      <c r="H6" s="233"/>
      <c r="I6" s="262"/>
      <c r="J6" s="262"/>
      <c r="K6" s="263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08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14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17" t="s">
        <v>159</v>
      </c>
      <c r="B22" s="233"/>
      <c r="C22" s="233"/>
      <c r="D22" s="233"/>
      <c r="E22" s="233"/>
      <c r="F22" s="233"/>
      <c r="G22" s="233"/>
      <c r="H22" s="233"/>
      <c r="I22" s="262"/>
      <c r="J22" s="262"/>
      <c r="K22" s="263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17" t="s">
        <v>160</v>
      </c>
      <c r="B35" s="233"/>
      <c r="C35" s="233"/>
      <c r="D35" s="233"/>
      <c r="E35" s="233"/>
      <c r="F35" s="233"/>
      <c r="G35" s="233"/>
      <c r="H35" s="233"/>
      <c r="I35" s="262">
        <v>0</v>
      </c>
      <c r="J35" s="262"/>
      <c r="K35" s="263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14" t="s">
        <v>177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7">
      <selection activeCell="K10" sqref="K10"/>
    </sheetView>
  </sheetViews>
  <sheetFormatPr defaultColWidth="9.140625" defaultRowHeight="12.75"/>
  <cols>
    <col min="1" max="4" width="9.140625" style="77" customWidth="1"/>
    <col min="5" max="5" width="10.421875" style="77" bestFit="1" customWidth="1"/>
    <col min="6" max="9" width="9.140625" style="77" customWidth="1"/>
    <col min="10" max="10" width="10.140625" style="77" bestFit="1" customWidth="1"/>
    <col min="11" max="11" width="10.57421875" style="77" customWidth="1"/>
    <col min="12" max="16384" width="9.140625" style="77" customWidth="1"/>
  </cols>
  <sheetData>
    <row r="1" spans="1:12" ht="12.75">
      <c r="A1" s="277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9"/>
      <c r="L1" s="76"/>
    </row>
    <row r="2" spans="1:12" ht="15.75">
      <c r="A2" s="43"/>
      <c r="B2" s="75"/>
      <c r="C2" s="288" t="s">
        <v>282</v>
      </c>
      <c r="D2" s="288"/>
      <c r="E2" s="78">
        <v>40544</v>
      </c>
      <c r="F2" s="44" t="s">
        <v>250</v>
      </c>
      <c r="G2" s="289">
        <v>40633</v>
      </c>
      <c r="H2" s="290"/>
      <c r="I2" s="75"/>
      <c r="J2" s="75"/>
      <c r="K2" s="75"/>
      <c r="L2" s="79"/>
    </row>
    <row r="3" spans="1:11" ht="23.25">
      <c r="A3" s="291" t="s">
        <v>59</v>
      </c>
      <c r="B3" s="291"/>
      <c r="C3" s="291"/>
      <c r="D3" s="291"/>
      <c r="E3" s="291"/>
      <c r="F3" s="291"/>
      <c r="G3" s="291"/>
      <c r="H3" s="291"/>
      <c r="I3" s="82" t="s">
        <v>305</v>
      </c>
      <c r="J3" s="83" t="s">
        <v>150</v>
      </c>
      <c r="K3" s="83" t="s">
        <v>151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85">
        <v>2</v>
      </c>
      <c r="J4" s="84" t="s">
        <v>283</v>
      </c>
      <c r="K4" s="84" t="s">
        <v>284</v>
      </c>
    </row>
    <row r="5" spans="1:11" ht="12.75">
      <c r="A5" s="280" t="s">
        <v>285</v>
      </c>
      <c r="B5" s="281"/>
      <c r="C5" s="281"/>
      <c r="D5" s="281"/>
      <c r="E5" s="281"/>
      <c r="F5" s="281"/>
      <c r="G5" s="281"/>
      <c r="H5" s="281"/>
      <c r="I5" s="45">
        <v>1</v>
      </c>
      <c r="J5" s="46">
        <v>384161400</v>
      </c>
      <c r="K5" s="46">
        <v>384161400</v>
      </c>
    </row>
    <row r="6" spans="1:11" ht="12.75">
      <c r="A6" s="280" t="s">
        <v>286</v>
      </c>
      <c r="B6" s="281"/>
      <c r="C6" s="281"/>
      <c r="D6" s="281"/>
      <c r="E6" s="281"/>
      <c r="F6" s="281"/>
      <c r="G6" s="281"/>
      <c r="H6" s="281"/>
      <c r="I6" s="45">
        <v>2</v>
      </c>
      <c r="J6" s="47"/>
      <c r="K6" s="47"/>
    </row>
    <row r="7" spans="1:11" ht="12.75">
      <c r="A7" s="280" t="s">
        <v>287</v>
      </c>
      <c r="B7" s="281"/>
      <c r="C7" s="281"/>
      <c r="D7" s="281"/>
      <c r="E7" s="281"/>
      <c r="F7" s="281"/>
      <c r="G7" s="281"/>
      <c r="H7" s="281"/>
      <c r="I7" s="45">
        <v>3</v>
      </c>
      <c r="J7" s="47">
        <v>10428371</v>
      </c>
      <c r="K7" s="47">
        <v>10576490</v>
      </c>
    </row>
    <row r="8" spans="1:11" ht="12.75">
      <c r="A8" s="280" t="s">
        <v>288</v>
      </c>
      <c r="B8" s="281"/>
      <c r="C8" s="281"/>
      <c r="D8" s="281"/>
      <c r="E8" s="281"/>
      <c r="F8" s="281"/>
      <c r="G8" s="281"/>
      <c r="H8" s="281"/>
      <c r="I8" s="45">
        <v>4</v>
      </c>
      <c r="J8" s="47">
        <v>-184131093</v>
      </c>
      <c r="K8" s="47">
        <v>-280801190</v>
      </c>
    </row>
    <row r="9" spans="1:11" ht="12.75">
      <c r="A9" s="280" t="s">
        <v>289</v>
      </c>
      <c r="B9" s="281"/>
      <c r="C9" s="281"/>
      <c r="D9" s="281"/>
      <c r="E9" s="281"/>
      <c r="F9" s="281"/>
      <c r="G9" s="281"/>
      <c r="H9" s="281"/>
      <c r="I9" s="45">
        <v>5</v>
      </c>
      <c r="J9" s="47">
        <v>-96670097</v>
      </c>
      <c r="K9" s="47">
        <v>-14888358</v>
      </c>
    </row>
    <row r="10" spans="1:11" ht="12.75">
      <c r="A10" s="280" t="s">
        <v>290</v>
      </c>
      <c r="B10" s="281"/>
      <c r="C10" s="281"/>
      <c r="D10" s="281"/>
      <c r="E10" s="281"/>
      <c r="F10" s="281"/>
      <c r="G10" s="281"/>
      <c r="H10" s="281"/>
      <c r="I10" s="45">
        <v>6</v>
      </c>
      <c r="J10" s="47"/>
      <c r="K10" s="47"/>
    </row>
    <row r="11" spans="1:11" ht="12.75">
      <c r="A11" s="280" t="s">
        <v>291</v>
      </c>
      <c r="B11" s="281"/>
      <c r="C11" s="281"/>
      <c r="D11" s="281"/>
      <c r="E11" s="281"/>
      <c r="F11" s="281"/>
      <c r="G11" s="281"/>
      <c r="H11" s="281"/>
      <c r="I11" s="45">
        <v>7</v>
      </c>
      <c r="J11" s="47"/>
      <c r="K11" s="47"/>
    </row>
    <row r="12" spans="1:11" ht="12.75">
      <c r="A12" s="280" t="s">
        <v>292</v>
      </c>
      <c r="B12" s="281"/>
      <c r="C12" s="281"/>
      <c r="D12" s="281"/>
      <c r="E12" s="281"/>
      <c r="F12" s="281"/>
      <c r="G12" s="281"/>
      <c r="H12" s="281"/>
      <c r="I12" s="45">
        <v>8</v>
      </c>
      <c r="J12" s="47"/>
      <c r="K12" s="47"/>
    </row>
    <row r="13" spans="1:11" ht="12.75">
      <c r="A13" s="280" t="s">
        <v>293</v>
      </c>
      <c r="B13" s="281"/>
      <c r="C13" s="281"/>
      <c r="D13" s="281"/>
      <c r="E13" s="281"/>
      <c r="F13" s="281"/>
      <c r="G13" s="281"/>
      <c r="H13" s="281"/>
      <c r="I13" s="45">
        <v>9</v>
      </c>
      <c r="J13" s="47"/>
      <c r="K13" s="47"/>
    </row>
    <row r="14" spans="1:11" ht="12.75">
      <c r="A14" s="282" t="s">
        <v>294</v>
      </c>
      <c r="B14" s="283"/>
      <c r="C14" s="283"/>
      <c r="D14" s="283"/>
      <c r="E14" s="283"/>
      <c r="F14" s="283"/>
      <c r="G14" s="283"/>
      <c r="H14" s="283"/>
      <c r="I14" s="45">
        <v>10</v>
      </c>
      <c r="J14" s="80">
        <f>SUM(J5:J13)</f>
        <v>113788581</v>
      </c>
      <c r="K14" s="80">
        <f>SUM(K5:K13)</f>
        <v>99048342</v>
      </c>
    </row>
    <row r="15" spans="1:11" ht="12.75">
      <c r="A15" s="280" t="s">
        <v>295</v>
      </c>
      <c r="B15" s="281"/>
      <c r="C15" s="281"/>
      <c r="D15" s="281"/>
      <c r="E15" s="281"/>
      <c r="F15" s="281"/>
      <c r="G15" s="281"/>
      <c r="H15" s="281"/>
      <c r="I15" s="45">
        <v>11</v>
      </c>
      <c r="J15" s="47"/>
      <c r="K15" s="47"/>
    </row>
    <row r="16" spans="1:11" ht="12.75">
      <c r="A16" s="280" t="s">
        <v>296</v>
      </c>
      <c r="B16" s="281"/>
      <c r="C16" s="281"/>
      <c r="D16" s="281"/>
      <c r="E16" s="281"/>
      <c r="F16" s="281"/>
      <c r="G16" s="281"/>
      <c r="H16" s="281"/>
      <c r="I16" s="45">
        <v>12</v>
      </c>
      <c r="J16" s="47"/>
      <c r="K16" s="47"/>
    </row>
    <row r="17" spans="1:11" ht="12.75">
      <c r="A17" s="280" t="s">
        <v>297</v>
      </c>
      <c r="B17" s="281"/>
      <c r="C17" s="281"/>
      <c r="D17" s="281"/>
      <c r="E17" s="281"/>
      <c r="F17" s="281"/>
      <c r="G17" s="281"/>
      <c r="H17" s="281"/>
      <c r="I17" s="45">
        <v>13</v>
      </c>
      <c r="J17" s="47"/>
      <c r="K17" s="47"/>
    </row>
    <row r="18" spans="1:11" ht="12.75">
      <c r="A18" s="280" t="s">
        <v>298</v>
      </c>
      <c r="B18" s="281"/>
      <c r="C18" s="281"/>
      <c r="D18" s="281"/>
      <c r="E18" s="281"/>
      <c r="F18" s="281"/>
      <c r="G18" s="281"/>
      <c r="H18" s="281"/>
      <c r="I18" s="45">
        <v>14</v>
      </c>
      <c r="J18" s="47"/>
      <c r="K18" s="47"/>
    </row>
    <row r="19" spans="1:11" ht="12.75">
      <c r="A19" s="280" t="s">
        <v>299</v>
      </c>
      <c r="B19" s="281"/>
      <c r="C19" s="281"/>
      <c r="D19" s="281"/>
      <c r="E19" s="281"/>
      <c r="F19" s="281"/>
      <c r="G19" s="281"/>
      <c r="H19" s="281"/>
      <c r="I19" s="45">
        <v>15</v>
      </c>
      <c r="J19" s="47"/>
      <c r="K19" s="47"/>
    </row>
    <row r="20" spans="1:11" ht="12.75">
      <c r="A20" s="280" t="s">
        <v>300</v>
      </c>
      <c r="B20" s="281"/>
      <c r="C20" s="281"/>
      <c r="D20" s="281"/>
      <c r="E20" s="281"/>
      <c r="F20" s="281"/>
      <c r="G20" s="281"/>
      <c r="H20" s="281"/>
      <c r="I20" s="45">
        <v>16</v>
      </c>
      <c r="J20" s="47"/>
      <c r="K20" s="47"/>
    </row>
    <row r="21" spans="1:11" ht="12.75">
      <c r="A21" s="282" t="s">
        <v>301</v>
      </c>
      <c r="B21" s="283"/>
      <c r="C21" s="283"/>
      <c r="D21" s="283"/>
      <c r="E21" s="283"/>
      <c r="F21" s="283"/>
      <c r="G21" s="283"/>
      <c r="H21" s="283"/>
      <c r="I21" s="45">
        <v>17</v>
      </c>
      <c r="J21" s="81">
        <f>SUM(J15:J20)</f>
        <v>0</v>
      </c>
      <c r="K21" s="81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1" t="s">
        <v>302</v>
      </c>
      <c r="B23" s="272"/>
      <c r="C23" s="272"/>
      <c r="D23" s="272"/>
      <c r="E23" s="272"/>
      <c r="F23" s="272"/>
      <c r="G23" s="272"/>
      <c r="H23" s="272"/>
      <c r="I23" s="48">
        <v>18</v>
      </c>
      <c r="J23" s="46"/>
      <c r="K23" s="46"/>
    </row>
    <row r="24" spans="1:11" ht="17.25" customHeight="1">
      <c r="A24" s="273" t="s">
        <v>303</v>
      </c>
      <c r="B24" s="274"/>
      <c r="C24" s="274"/>
      <c r="D24" s="274"/>
      <c r="E24" s="274"/>
      <c r="F24" s="274"/>
      <c r="G24" s="274"/>
      <c r="H24" s="274"/>
      <c r="I24" s="49">
        <v>19</v>
      </c>
      <c r="J24" s="81"/>
      <c r="K24" s="81"/>
    </row>
    <row r="25" spans="1:11" ht="30" customHeight="1">
      <c r="A25" s="275" t="s">
        <v>304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4" t="s">
        <v>316</v>
      </c>
      <c r="B4" s="295"/>
      <c r="C4" s="295"/>
      <c r="D4" s="295"/>
      <c r="E4" s="295"/>
      <c r="F4" s="295"/>
      <c r="G4" s="295"/>
      <c r="H4" s="295"/>
      <c r="I4" s="295"/>
      <c r="J4" s="296"/>
    </row>
    <row r="5" spans="1:10" ht="12.75" customHeight="1">
      <c r="A5" s="297"/>
      <c r="B5" s="298"/>
      <c r="C5" s="298"/>
      <c r="D5" s="298"/>
      <c r="E5" s="298"/>
      <c r="F5" s="298"/>
      <c r="G5" s="298"/>
      <c r="H5" s="298"/>
      <c r="I5" s="298"/>
      <c r="J5" s="299"/>
    </row>
    <row r="6" spans="1:10" ht="12.75" customHeight="1">
      <c r="A6" s="297"/>
      <c r="B6" s="298"/>
      <c r="C6" s="298"/>
      <c r="D6" s="298"/>
      <c r="E6" s="298"/>
      <c r="F6" s="298"/>
      <c r="G6" s="298"/>
      <c r="H6" s="298"/>
      <c r="I6" s="298"/>
      <c r="J6" s="299"/>
    </row>
    <row r="7" spans="1:10" ht="12.75" customHeight="1">
      <c r="A7" s="297"/>
      <c r="B7" s="298"/>
      <c r="C7" s="298"/>
      <c r="D7" s="298"/>
      <c r="E7" s="298"/>
      <c r="F7" s="298"/>
      <c r="G7" s="298"/>
      <c r="H7" s="298"/>
      <c r="I7" s="298"/>
      <c r="J7" s="299"/>
    </row>
    <row r="8" spans="1:10" ht="12.75" customHeight="1">
      <c r="A8" s="297"/>
      <c r="B8" s="298"/>
      <c r="C8" s="298"/>
      <c r="D8" s="298"/>
      <c r="E8" s="298"/>
      <c r="F8" s="298"/>
      <c r="G8" s="298"/>
      <c r="H8" s="298"/>
      <c r="I8" s="298"/>
      <c r="J8" s="299"/>
    </row>
    <row r="9" spans="1:10" ht="12.75" customHeight="1">
      <c r="A9" s="297"/>
      <c r="B9" s="298"/>
      <c r="C9" s="298"/>
      <c r="D9" s="298"/>
      <c r="E9" s="298"/>
      <c r="F9" s="298"/>
      <c r="G9" s="298"/>
      <c r="H9" s="298"/>
      <c r="I9" s="298"/>
      <c r="J9" s="299"/>
    </row>
    <row r="10" spans="1:10" ht="12.75" customHeight="1">
      <c r="A10" s="297"/>
      <c r="B10" s="298"/>
      <c r="C10" s="298"/>
      <c r="D10" s="298"/>
      <c r="E10" s="298"/>
      <c r="F10" s="298"/>
      <c r="G10" s="298"/>
      <c r="H10" s="298"/>
      <c r="I10" s="298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2011-05-04T14:13:52Z</cp:lastPrinted>
  <dcterms:created xsi:type="dcterms:W3CDTF">2008-10-17T11:51:54Z</dcterms:created>
  <dcterms:modified xsi:type="dcterms:W3CDTF">2011-05-04T14:16:07Z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