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5" windowWidth="14745" windowHeight="1413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<sst xmlns="http://schemas.openxmlformats.org/spreadsheetml/2006/main" count="331" uniqueCount="300">
  <si>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</si>
  <si>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</si>
  <si>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</si>
  <si>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</si>
  <si>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</si>
  <si>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</si>
  <si>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</si>
  <si>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</si>
  <si>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</si>
  <si>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</si>
  <si>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</si>
  <si>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</si>
  <si>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</si>
  <si>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</si>
  <si>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</si>
  <si>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</si>
  <si>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</si>
  <si>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</si>
  <si>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</si>
  <si>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</si>
  <si>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</si>
  <si>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</si>
  <si>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</si>
  <si>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</si>
  <si>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</si>
  <si>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</si>
  <si>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</si>
  <si>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</si>
  <si>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</si>
  <si>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</si>
  <si>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</si>
  <si>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</si>
  <si>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</si>
  <si>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</si>
  <si>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</si>
  <si>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</si>
  <si>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</si>
  <si>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</si>
  <si>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</si>
  <si>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</si>
  <si>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</si>
  <si>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</si>
  <si>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</si>
  <si>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</si>
  <si>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</si>
  <si>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</si>
  <si>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</si>
  <si>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</si>
  <si>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</si>
  <si>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</si>
  <si>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</si>
  <si>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</si>
  <si>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</si>
  <si>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</si>
  <si>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</si>
  <si>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</si>
  <si>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</si>
  <si>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</si>
  <si>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</si>
  <si>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</si>
  <si>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</si>
  <si>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</si>
  <si>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</si>
  <si>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</si>
  <si>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</si>
  <si>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</si>
  <si>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</si>
  <si>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</si>
  <si>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</si>
  <si>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</si>
  <si>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</si>
  <si>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</si>
  <si>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</si>
  <si>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</si>
  <si>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</si>
  <si>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</si>
  <si>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</si>
  <si>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</si>
  <si>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</si>
  <si>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</si>
  <si>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</si>
  <si>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</si>
  <si>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</si>
  <si>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</si>
  <si>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</si>
  <si>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</si>
  <si>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</si>
  <si>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</si>
  <si>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</si>
  <si>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</si>
  <si>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</si>
  <si>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</si>
  <si>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</si>
  <si>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</si>
  <si>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</si>
  <si>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</si>
  <si>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</si>
  <si>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</si>
  <si>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</si>
  <si>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</si>
  <si>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</si>
  <si>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</si>
  <si>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</si>
  <si>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</si>
  <si>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</si>
  <si>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</si>
  <si>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</si>
  <si>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</si>
  <si>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</si>
  <si>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</si>
  <si>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</si>
  <si>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</si>
  <si>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</si>
  <si>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</si>
  <si>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</si>
  <si>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</si>
  <si>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</si>
  <si>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</si>
  <si>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</si>
  <si>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</si>
  <si>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</si>
  <si>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</si>
  <si>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</si>
  <si>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</si>
  <si>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</si>
  <si>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</si>
  <si>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</si>
  <si>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</si>
  <si>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</si>
  <si>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</si>
  <si>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</si>
  <si>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</si>
  <si>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</si>
  <si>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</si>
  <si>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</si>
  <si>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</si>
  <si>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</si>
  <si>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</si>
  <si>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</si>
  <si>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</si>
  <si>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</si>
  <si>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</si>
  <si>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</si>
  <si>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</si>
  <si>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</si>
  <si>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</si>
  <si>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</si>
  <si>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</si>
  <si>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</si>
  <si>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</si>
  <si>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</si>
  <si>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</si>
  <si>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</si>
  <si>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</si>
  <si>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</si>
  <si>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</si>
  <si>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</si>
  <si>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</si>
  <si>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</si>
  <si>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</si>
  <si>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</si>
  <si>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</si>
  <si>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</si>
  <si>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</si>
  <si>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</si>
  <si>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</si>
  <si>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</si>
  <si>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</si>
  <si>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</si>
  <si>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</si>
  <si>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</si>
  <si>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</si>
  <si>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</si>
  <si>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</si>
  <si>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</si>
  <si>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</si>
  <si>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</si>
  <si>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</si>
  <si>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</si>
  <si>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</si>
  <si>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</si>
  <si>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</si>
  <si>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</si>
  <si>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</si>
  <si>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</si>
  <si>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</si>
  <si>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</si>
  <si>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</si>
  <si>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</si>
  <si>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</si>
  <si>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</si>
  <si>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</si>
  <si>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</si>
  <si>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</si>
  <si>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</si>
  <si>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</si>
  <si>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</si>
  <si>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</si>
  <si>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</si>
  <si>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</si>
  <si>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</si>
  <si>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</si>
  <si>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</si>
  <si>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</si>
  <si>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</si>
  <si>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</si>
  <si>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</si>
  <si>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</si>
  <si>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</si>
  <si>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</si>
  <si>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</si>
  <si>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</si>
  <si>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</si>
  <si>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</si>
  <si>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</si>
  <si>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</si>
  <si>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</si>
  <si>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</si>
  <si>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</si>
  <si>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</si>
  <si>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</si>
  <si>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</si>
  <si>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</si>
  <si>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</si>
  <si>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</si>
  <si>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</si>
  <si>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</si>
  <si>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</si>
  <si>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</si>
  <si>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</si>
  <si>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</si>
  <si>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</si>
  <si>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</si>
  <si>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</si>
  <si>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</si>
  <si>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</si>
  <si>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</si>
  <si>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</si>
  <si>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</si>
  <si>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</si>
  <si>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</si>
  <si>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</si>
  <si>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</si>
  <si>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</si>
  <si>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</si>
  <si>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</si>
  <si>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</si>
  <si>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</si>
  <si>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</si>
  <si>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</si>
  <si>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</si>
  <si>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</si>
  <si>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</si>
  <si>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</si>
  <si>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</si>
  <si>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</si>
  <si>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</si>
  <si>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</si>
  <si>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</si>
  <si>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</si>
  <si>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</si>
  <si>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</si>
  <si>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</si>
  <si>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</si>
  <si>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</si>
  <si>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</si>
  <si>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</si>
  <si>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</si>
  <si>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</si>
  <si>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</si>
  <si>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</si>
  <si>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</si>
  <si>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</si>
  <si>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</si>
  <si>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</si>
  <si>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</si>
  <si>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</si>
  <si>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</si>
  <si>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</si>
  <si>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</si>
  <si>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</si>
  <si>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</si>
  <si>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</si>
  <si>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</si>
  <si>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</si>
  <si>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</si>
  <si>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</si>
  <si>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</si>
  <si>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</si>
  <si>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</si>
  <si>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</si>
  <si>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</si>
  <si>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</si>
  <si>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</si>
  <si>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</si>
  <si>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</si>
  <si>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Tromjesečni financijski izvještaj poduzetnika TFI-POD</t>
  </si>
  <si>
    <t>stanje na dan 30.06.2013.</t>
  </si>
  <si>
    <t>u razdoblju 01.01.2013. do 30.06.2013.</t>
  </si>
  <si>
    <t>u razdoblju 01.01.2013 do 30.06.2013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</si>
</sst>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3">
      <selection activeCell="F37" sqref="F37:G37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80" t="s">
        <v>214</v>
      </c>
      <c r="B1" s="181"/>
      <c r="C1" s="181"/>
      <c r="D1" s="73"/>
      <c r="E1" s="73"/>
      <c r="F1" s="73"/>
      <c r="G1" s="73"/>
      <c r="H1" s="73"/>
      <c r="I1" s="74"/>
      <c r="J1" s="8"/>
      <c r="K1" s="8"/>
      <c r="L1" s="8"/>
    </row>
    <row r="2" spans="1:12" ht="12.75">
      <c r="A2" s="128" t="s">
        <v>215</v>
      </c>
      <c r="B2" s="129"/>
      <c r="C2" s="129"/>
      <c r="D2" s="130"/>
      <c r="E2" s="108">
        <v>41275</v>
      </c>
      <c r="F2" s="10"/>
      <c r="G2" s="11" t="s">
        <v>216</v>
      </c>
      <c r="H2" s="108">
        <v>41455</v>
      </c>
      <c r="I2" s="75"/>
      <c r="J2" s="8"/>
      <c r="K2" s="8"/>
      <c r="L2" s="8"/>
    </row>
    <row r="3" spans="1:12" ht="12.75">
      <c r="A3" s="76"/>
      <c r="B3" s="12">
        <v>18</v>
      </c>
      <c r="C3" s="12"/>
      <c r="D3" s="12"/>
      <c r="E3" s="13"/>
      <c r="F3" s="13"/>
      <c r="G3" s="12"/>
      <c r="H3" s="12"/>
      <c r="I3" s="77"/>
      <c r="J3" s="8"/>
      <c r="K3" s="8"/>
      <c r="L3" s="8"/>
    </row>
    <row r="4" spans="1:12" ht="15" customHeight="1">
      <c r="A4" s="131" t="s">
        <v>296</v>
      </c>
      <c r="B4" s="132"/>
      <c r="C4" s="132"/>
      <c r="D4" s="132"/>
      <c r="E4" s="132"/>
      <c r="F4" s="132"/>
      <c r="G4" s="132"/>
      <c r="H4" s="132"/>
      <c r="I4" s="133"/>
      <c r="J4" s="8"/>
      <c r="K4" s="8"/>
      <c r="L4" s="8"/>
    </row>
    <row r="5" spans="1:12" ht="12.75">
      <c r="A5" s="78"/>
      <c r="B5" s="14"/>
      <c r="C5" s="14"/>
      <c r="D5" s="14"/>
      <c r="E5" s="15"/>
      <c r="F5" s="79"/>
      <c r="G5" s="16"/>
      <c r="H5" s="17"/>
      <c r="I5" s="80"/>
      <c r="J5" s="8"/>
      <c r="K5" s="8"/>
      <c r="L5" s="8"/>
    </row>
    <row r="6" spans="1:12" ht="12.75">
      <c r="A6" s="134" t="s">
        <v>217</v>
      </c>
      <c r="B6" s="135"/>
      <c r="C6" s="126" t="s">
        <v>279</v>
      </c>
      <c r="D6" s="127"/>
      <c r="E6" s="27"/>
      <c r="F6" s="27"/>
      <c r="G6" s="27"/>
      <c r="H6" s="27"/>
      <c r="I6" s="81"/>
      <c r="J6" s="8"/>
      <c r="K6" s="8"/>
      <c r="L6" s="8"/>
    </row>
    <row r="7" spans="1:12" ht="12.75">
      <c r="A7" s="82"/>
      <c r="B7" s="20"/>
      <c r="C7" s="14"/>
      <c r="D7" s="14"/>
      <c r="E7" s="27"/>
      <c r="F7" s="27"/>
      <c r="G7" s="27"/>
      <c r="H7" s="27"/>
      <c r="I7" s="81"/>
      <c r="J7" s="8"/>
      <c r="K7" s="8"/>
      <c r="L7" s="8"/>
    </row>
    <row r="8" spans="1:12" ht="12.75">
      <c r="A8" s="136" t="s">
        <v>218</v>
      </c>
      <c r="B8" s="137"/>
      <c r="C8" s="126" t="s">
        <v>280</v>
      </c>
      <c r="D8" s="127"/>
      <c r="E8" s="27"/>
      <c r="F8" s="27"/>
      <c r="G8" s="27"/>
      <c r="H8" s="27"/>
      <c r="I8" s="83"/>
      <c r="J8" s="8"/>
      <c r="K8" s="8"/>
      <c r="L8" s="8"/>
    </row>
    <row r="9" spans="1:12" ht="12.75">
      <c r="A9" s="84"/>
      <c r="B9" s="45"/>
      <c r="C9" s="18"/>
      <c r="D9" s="24"/>
      <c r="E9" s="14"/>
      <c r="F9" s="14"/>
      <c r="G9" s="14"/>
      <c r="H9" s="14"/>
      <c r="I9" s="83"/>
      <c r="J9" s="8"/>
      <c r="K9" s="8"/>
      <c r="L9" s="8"/>
    </row>
    <row r="10" spans="1:12" ht="12.75">
      <c r="A10" s="123" t="s">
        <v>219</v>
      </c>
      <c r="B10" s="124"/>
      <c r="C10" s="126" t="s">
        <v>281</v>
      </c>
      <c r="D10" s="127"/>
      <c r="E10" s="14"/>
      <c r="F10" s="14"/>
      <c r="G10" s="14"/>
      <c r="H10" s="14"/>
      <c r="I10" s="83"/>
      <c r="J10" s="8"/>
      <c r="K10" s="8"/>
      <c r="L10" s="8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3"/>
      <c r="J11" s="8"/>
      <c r="K11" s="8"/>
      <c r="L11" s="8"/>
    </row>
    <row r="12" spans="1:12" ht="12.75">
      <c r="A12" s="134" t="s">
        <v>220</v>
      </c>
      <c r="B12" s="135"/>
      <c r="C12" s="138" t="s">
        <v>282</v>
      </c>
      <c r="D12" s="139"/>
      <c r="E12" s="139"/>
      <c r="F12" s="139"/>
      <c r="G12" s="139"/>
      <c r="H12" s="139"/>
      <c r="I12" s="140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34" t="s">
        <v>221</v>
      </c>
      <c r="B14" s="135"/>
      <c r="C14" s="144">
        <v>52100</v>
      </c>
      <c r="D14" s="145"/>
      <c r="E14" s="14"/>
      <c r="F14" s="138" t="s">
        <v>283</v>
      </c>
      <c r="G14" s="139"/>
      <c r="H14" s="139"/>
      <c r="I14" s="140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34" t="s">
        <v>222</v>
      </c>
      <c r="B16" s="135"/>
      <c r="C16" s="138" t="s">
        <v>284</v>
      </c>
      <c r="D16" s="139"/>
      <c r="E16" s="139"/>
      <c r="F16" s="139"/>
      <c r="G16" s="139"/>
      <c r="H16" s="139"/>
      <c r="I16" s="140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34" t="s">
        <v>223</v>
      </c>
      <c r="B18" s="135"/>
      <c r="C18" s="141" t="s">
        <v>285</v>
      </c>
      <c r="D18" s="142"/>
      <c r="E18" s="142"/>
      <c r="F18" s="142"/>
      <c r="G18" s="142"/>
      <c r="H18" s="142"/>
      <c r="I18" s="143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34" t="s">
        <v>224</v>
      </c>
      <c r="B20" s="135"/>
      <c r="C20" s="141" t="s">
        <v>286</v>
      </c>
      <c r="D20" s="142"/>
      <c r="E20" s="142"/>
      <c r="F20" s="142"/>
      <c r="G20" s="142"/>
      <c r="H20" s="142"/>
      <c r="I20" s="143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34" t="s">
        <v>225</v>
      </c>
      <c r="B22" s="135"/>
      <c r="C22" s="109">
        <v>359</v>
      </c>
      <c r="D22" s="138" t="s">
        <v>283</v>
      </c>
      <c r="E22" s="146"/>
      <c r="F22" s="147"/>
      <c r="G22" s="134"/>
      <c r="H22" s="149"/>
      <c r="I22" s="85"/>
      <c r="J22" s="8"/>
      <c r="K22" s="8"/>
      <c r="L22" s="8"/>
    </row>
    <row r="23" spans="1:12" ht="12.75">
      <c r="A23" s="82"/>
      <c r="B23" s="20"/>
      <c r="C23" s="14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34" t="s">
        <v>226</v>
      </c>
      <c r="B24" s="135"/>
      <c r="C24" s="109">
        <v>18</v>
      </c>
      <c r="D24" s="138" t="s">
        <v>287</v>
      </c>
      <c r="E24" s="146"/>
      <c r="F24" s="146"/>
      <c r="G24" s="147"/>
      <c r="H24" s="46" t="s">
        <v>227</v>
      </c>
      <c r="I24" s="110">
        <v>32</v>
      </c>
      <c r="J24" s="8"/>
      <c r="K24" s="8"/>
      <c r="L24" s="8"/>
    </row>
    <row r="25" spans="1:12" ht="12.75">
      <c r="A25" s="82"/>
      <c r="B25" s="20"/>
      <c r="C25" s="14"/>
      <c r="D25" s="22"/>
      <c r="E25" s="22"/>
      <c r="F25" s="22"/>
      <c r="G25" s="20"/>
      <c r="H25" s="20" t="s">
        <v>276</v>
      </c>
      <c r="I25" s="86"/>
      <c r="J25" s="8"/>
      <c r="K25" s="8"/>
      <c r="L25" s="8"/>
    </row>
    <row r="26" spans="1:12" ht="12.75">
      <c r="A26" s="134" t="s">
        <v>228</v>
      </c>
      <c r="B26" s="135"/>
      <c r="C26" s="111" t="s">
        <v>289</v>
      </c>
      <c r="D26" s="23"/>
      <c r="E26" s="31"/>
      <c r="F26" s="22"/>
      <c r="G26" s="148" t="s">
        <v>229</v>
      </c>
      <c r="H26" s="135"/>
      <c r="I26" s="112" t="s">
        <v>288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8"/>
      <c r="K30" s="8"/>
      <c r="L30" s="8"/>
    </row>
    <row r="31" spans="1:12" ht="12.75">
      <c r="A31" s="82"/>
      <c r="B31" s="20"/>
      <c r="C31" s="19"/>
      <c r="D31" s="160"/>
      <c r="E31" s="160"/>
      <c r="F31" s="160"/>
      <c r="G31" s="161"/>
      <c r="H31" s="14"/>
      <c r="I31" s="89"/>
      <c r="J31" s="8"/>
      <c r="K31" s="8"/>
      <c r="L31" s="8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8"/>
      <c r="K36" s="8"/>
      <c r="L36" s="8"/>
    </row>
    <row r="37" spans="1:12" ht="12.75">
      <c r="A37" s="91"/>
      <c r="B37" s="28"/>
      <c r="C37" s="162"/>
      <c r="D37" s="163"/>
      <c r="E37" s="14"/>
      <c r="F37" s="162"/>
      <c r="G37" s="163"/>
      <c r="H37" s="14"/>
      <c r="I37" s="83"/>
      <c r="J37" s="8"/>
      <c r="K37" s="8"/>
      <c r="L37" s="8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8"/>
      <c r="K40" s="8"/>
      <c r="L40" s="8"/>
    </row>
    <row r="41" spans="1:12" ht="12.75">
      <c r="A41" s="113"/>
      <c r="B41" s="31"/>
      <c r="C41" s="31"/>
      <c r="D41" s="31"/>
      <c r="E41" s="21"/>
      <c r="F41" s="114"/>
      <c r="G41" s="114"/>
      <c r="H41" s="115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23" t="s">
        <v>233</v>
      </c>
      <c r="B44" s="170"/>
      <c r="C44" s="126"/>
      <c r="D44" s="127"/>
      <c r="E44" s="24"/>
      <c r="F44" s="138"/>
      <c r="G44" s="158"/>
      <c r="H44" s="158"/>
      <c r="I44" s="159"/>
      <c r="J44" s="8"/>
      <c r="K44" s="8"/>
      <c r="L44" s="8"/>
    </row>
    <row r="45" spans="1:12" ht="12.75">
      <c r="A45" s="91"/>
      <c r="B45" s="28"/>
      <c r="C45" s="162"/>
      <c r="D45" s="163"/>
      <c r="E45" s="14"/>
      <c r="F45" s="162"/>
      <c r="G45" s="164"/>
      <c r="H45" s="33"/>
      <c r="I45" s="95"/>
      <c r="J45" s="8"/>
      <c r="K45" s="8"/>
      <c r="L45" s="8"/>
    </row>
    <row r="46" spans="1:12" ht="12.75">
      <c r="A46" s="123" t="s">
        <v>234</v>
      </c>
      <c r="B46" s="170"/>
      <c r="C46" s="138" t="s">
        <v>293</v>
      </c>
      <c r="D46" s="183"/>
      <c r="E46" s="183"/>
      <c r="F46" s="183"/>
      <c r="G46" s="183"/>
      <c r="H46" s="183"/>
      <c r="I46" s="184"/>
      <c r="J46" s="8"/>
      <c r="K46" s="8"/>
      <c r="L46" s="8"/>
    </row>
    <row r="47" spans="1:12" ht="12.75">
      <c r="A47" s="82"/>
      <c r="B47" s="20"/>
      <c r="C47" s="19" t="s">
        <v>235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23" t="s">
        <v>236</v>
      </c>
      <c r="B48" s="170"/>
      <c r="C48" s="174" t="s">
        <v>294</v>
      </c>
      <c r="D48" s="172"/>
      <c r="E48" s="173"/>
      <c r="F48" s="14"/>
      <c r="G48" s="46" t="s">
        <v>237</v>
      </c>
      <c r="H48" s="174" t="s">
        <v>290</v>
      </c>
      <c r="I48" s="173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23" t="s">
        <v>223</v>
      </c>
      <c r="B50" s="170"/>
      <c r="C50" s="171" t="s">
        <v>295</v>
      </c>
      <c r="D50" s="172"/>
      <c r="E50" s="172"/>
      <c r="F50" s="172"/>
      <c r="G50" s="172"/>
      <c r="H50" s="172"/>
      <c r="I50" s="173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34" t="s">
        <v>238</v>
      </c>
      <c r="B52" s="135"/>
      <c r="C52" s="174" t="s">
        <v>291</v>
      </c>
      <c r="D52" s="172"/>
      <c r="E52" s="172"/>
      <c r="F52" s="172"/>
      <c r="G52" s="172"/>
      <c r="H52" s="172"/>
      <c r="I52" s="140"/>
      <c r="J52" s="8"/>
      <c r="K52" s="8"/>
      <c r="L52" s="8"/>
    </row>
    <row r="53" spans="1:12" ht="12.75">
      <c r="A53" s="96"/>
      <c r="B53" s="18"/>
      <c r="C53" s="182" t="s">
        <v>239</v>
      </c>
      <c r="D53" s="182"/>
      <c r="E53" s="182"/>
      <c r="F53" s="182"/>
      <c r="G53" s="182"/>
      <c r="H53" s="182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175"/>
      <c r="C55" s="176"/>
      <c r="D55" s="176"/>
      <c r="E55" s="176"/>
      <c r="F55" s="44"/>
      <c r="G55" s="44"/>
      <c r="H55" s="44"/>
      <c r="I55" s="98"/>
      <c r="J55" s="8"/>
      <c r="K55" s="8"/>
      <c r="L55" s="8"/>
    </row>
    <row r="56" spans="1:12" ht="12.75">
      <c r="A56" s="96"/>
      <c r="B56" s="177"/>
      <c r="C56" s="178"/>
      <c r="D56" s="178"/>
      <c r="E56" s="178"/>
      <c r="F56" s="178"/>
      <c r="G56" s="178"/>
      <c r="H56" s="178"/>
      <c r="I56" s="179"/>
      <c r="J56" s="8"/>
      <c r="K56" s="8"/>
      <c r="L56" s="8"/>
    </row>
    <row r="57" spans="1:12" ht="12.75">
      <c r="A57" s="96"/>
      <c r="B57" s="177"/>
      <c r="C57" s="178"/>
      <c r="D57" s="178"/>
      <c r="E57" s="178"/>
      <c r="F57" s="178"/>
      <c r="G57" s="178"/>
      <c r="H57" s="178"/>
      <c r="I57" s="98"/>
      <c r="J57" s="8"/>
      <c r="K57" s="8"/>
      <c r="L57" s="8"/>
    </row>
    <row r="58" spans="1:12" ht="12.75">
      <c r="A58" s="96"/>
      <c r="B58" s="177"/>
      <c r="C58" s="178"/>
      <c r="D58" s="178"/>
      <c r="E58" s="178"/>
      <c r="F58" s="178"/>
      <c r="G58" s="178"/>
      <c r="H58" s="178"/>
      <c r="I58" s="179"/>
      <c r="J58" s="8"/>
      <c r="K58" s="8"/>
      <c r="L58" s="8"/>
    </row>
    <row r="59" spans="1:12" ht="12.75">
      <c r="A59" s="96"/>
      <c r="B59" s="177"/>
      <c r="C59" s="178"/>
      <c r="D59" s="178"/>
      <c r="E59" s="178"/>
      <c r="F59" s="178"/>
      <c r="G59" s="178"/>
      <c r="H59" s="178"/>
      <c r="I59" s="179"/>
      <c r="J59" s="8"/>
      <c r="K59" s="8"/>
      <c r="L59" s="8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8"/>
      <c r="K60" s="8"/>
      <c r="L60" s="8"/>
    </row>
    <row r="61" spans="1:12" ht="13.5" thickBot="1">
      <c r="A61" s="102" t="s">
        <v>240</v>
      </c>
      <c r="B61" s="14"/>
      <c r="C61" s="14"/>
      <c r="D61" s="14"/>
      <c r="E61" s="14"/>
      <c r="F61" s="14"/>
      <c r="G61" s="35"/>
      <c r="H61" s="36"/>
      <c r="I61" s="103"/>
      <c r="J61" s="8"/>
      <c r="K61" s="8"/>
      <c r="L61" s="8"/>
    </row>
    <row r="62" spans="1:12" ht="12.75">
      <c r="A62" s="78"/>
      <c r="B62" s="14"/>
      <c r="C62" s="14"/>
      <c r="D62" s="14"/>
      <c r="E62" s="18" t="s">
        <v>241</v>
      </c>
      <c r="F62" s="31"/>
      <c r="G62" s="165" t="s">
        <v>242</v>
      </c>
      <c r="H62" s="166"/>
      <c r="I62" s="167"/>
      <c r="J62" s="8"/>
      <c r="K62" s="8"/>
      <c r="L62" s="8"/>
    </row>
    <row r="63" spans="1:12" ht="12.75">
      <c r="A63" s="104"/>
      <c r="B63" s="105"/>
      <c r="C63" s="106"/>
      <c r="D63" s="106"/>
      <c r="E63" s="106"/>
      <c r="F63" s="106"/>
      <c r="G63" s="168"/>
      <c r="H63" s="169"/>
      <c r="I63" s="107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6">
      <selection activeCell="K104" sqref="K104"/>
    </sheetView>
  </sheetViews>
  <sheetFormatPr defaultColWidth="9.140625" defaultRowHeight="12.75"/>
  <cols>
    <col min="1" max="9" width="9.140625" style="47" customWidth="1"/>
    <col min="10" max="11" width="9.8515625" style="47" bestFit="1" customWidth="1"/>
    <col min="12" max="16384" width="9.140625" style="47" customWidth="1"/>
  </cols>
  <sheetData>
    <row r="1" spans="1:11" ht="12.7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297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292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50</v>
      </c>
      <c r="B4" s="224"/>
      <c r="C4" s="224"/>
      <c r="D4" s="224"/>
      <c r="E4" s="224"/>
      <c r="F4" s="224"/>
      <c r="G4" s="224"/>
      <c r="H4" s="225"/>
      <c r="I4" s="52" t="s">
        <v>243</v>
      </c>
      <c r="J4" s="53" t="s">
        <v>277</v>
      </c>
      <c r="K4" s="54" t="s">
        <v>278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1">
        <v>2</v>
      </c>
      <c r="J5" s="50">
        <v>3</v>
      </c>
      <c r="K5" s="50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17"/>
      <c r="I7" s="3">
        <v>1</v>
      </c>
      <c r="J7" s="119"/>
      <c r="K7" s="119"/>
    </row>
    <row r="8" spans="1:11" ht="12.75">
      <c r="A8" s="206" t="s">
        <v>8</v>
      </c>
      <c r="B8" s="207"/>
      <c r="C8" s="207"/>
      <c r="D8" s="207"/>
      <c r="E8" s="207"/>
      <c r="F8" s="207"/>
      <c r="G8" s="207"/>
      <c r="H8" s="208"/>
      <c r="I8" s="1">
        <v>2</v>
      </c>
      <c r="J8" s="117">
        <f>J9+J16+J26+J35+J39</f>
        <v>514696775</v>
      </c>
      <c r="K8" s="117">
        <f>K9+K16+K26+K35+K39</f>
        <v>507279370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8">
        <f>SUM(J10:J15)</f>
        <v>18083</v>
      </c>
      <c r="K9" s="48">
        <f>SUM(K10:K15)</f>
        <v>9736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5"/>
      <c r="K10" s="5"/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5">
        <v>18083</v>
      </c>
      <c r="K11" s="5">
        <v>9736</v>
      </c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5"/>
      <c r="K12" s="5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5"/>
      <c r="K13" s="5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5"/>
      <c r="K14" s="5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5"/>
      <c r="K15" s="5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8">
        <f>SUM(J17:J25)</f>
        <v>3423634</v>
      </c>
      <c r="K16" s="48">
        <f>SUM(K17:K25)</f>
        <v>3377977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5">
        <v>121829</v>
      </c>
      <c r="K17" s="5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5">
        <v>3086978</v>
      </c>
      <c r="K18" s="5">
        <v>3061654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5">
        <v>133955</v>
      </c>
      <c r="K19" s="5">
        <v>125559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5">
        <v>80872</v>
      </c>
      <c r="K20" s="5">
        <v>68935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5"/>
      <c r="K21" s="5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5"/>
      <c r="K22" s="5"/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5"/>
      <c r="K23" s="5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5"/>
      <c r="K24" s="5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5"/>
      <c r="K25" s="5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8">
        <f>SUM(J27:J34)</f>
        <v>455914810</v>
      </c>
      <c r="K26" s="48">
        <f>SUM(K27:K34)</f>
        <v>454318330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5">
        <v>452785992</v>
      </c>
      <c r="K27" s="5">
        <v>451189514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5"/>
      <c r="K28" s="5"/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5">
        <v>3128818</v>
      </c>
      <c r="K29" s="5">
        <v>3128816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5"/>
      <c r="K30" s="5"/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5"/>
      <c r="K31" s="5"/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5"/>
      <c r="K32" s="5"/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5"/>
      <c r="K33" s="5"/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5"/>
      <c r="K34" s="5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8">
        <f>SUM(J36:J38)</f>
        <v>55340248</v>
      </c>
      <c r="K35" s="48">
        <f>SUM(K36:K38)</f>
        <v>49573327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5">
        <v>44026161</v>
      </c>
      <c r="K36" s="5">
        <v>38312902</v>
      </c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5">
        <v>11314087</v>
      </c>
      <c r="K37" s="5">
        <v>11260425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5"/>
      <c r="K38" s="5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5"/>
      <c r="K39" s="5"/>
    </row>
    <row r="40" spans="1:11" ht="12.75">
      <c r="A40" s="206" t="s">
        <v>206</v>
      </c>
      <c r="B40" s="207"/>
      <c r="C40" s="207"/>
      <c r="D40" s="207"/>
      <c r="E40" s="207"/>
      <c r="F40" s="207"/>
      <c r="G40" s="207"/>
      <c r="H40" s="208"/>
      <c r="I40" s="1">
        <v>34</v>
      </c>
      <c r="J40" s="117">
        <f>J41+J49+J56+J64</f>
        <v>160958012</v>
      </c>
      <c r="K40" s="117">
        <f>K41+K49+K56+K64</f>
        <v>164343182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8"/>
      <c r="K41" s="48"/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5"/>
      <c r="K42" s="5"/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5"/>
      <c r="K43" s="5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5"/>
      <c r="K44" s="5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5"/>
      <c r="K45" s="5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5"/>
      <c r="K46" s="5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5"/>
      <c r="K47" s="5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5"/>
      <c r="K48" s="5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8">
        <f>SUM(J50:J55)</f>
        <v>94380806</v>
      </c>
      <c r="K49" s="48">
        <f>SUM(K50:K55)</f>
        <v>99863739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5">
        <v>78394982</v>
      </c>
      <c r="K50" s="5">
        <v>79990099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5">
        <v>15066685</v>
      </c>
      <c r="K51" s="5">
        <v>19328754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5"/>
      <c r="K52" s="5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5"/>
      <c r="K53" s="5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5">
        <v>876843</v>
      </c>
      <c r="K54" s="5">
        <v>507285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5">
        <v>42296</v>
      </c>
      <c r="K55" s="5">
        <v>37601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8">
        <f>SUM(J57:J63)</f>
        <v>66459298</v>
      </c>
      <c r="K56" s="48">
        <f>SUM(K57:K63)</f>
        <v>64352508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5"/>
      <c r="K57" s="5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5">
        <v>51294286</v>
      </c>
      <c r="K58" s="5">
        <v>60572002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5"/>
      <c r="K59" s="5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5"/>
      <c r="K60" s="5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5"/>
      <c r="K61" s="5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5">
        <v>15165012</v>
      </c>
      <c r="K62" s="5">
        <v>3780506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5"/>
      <c r="K63" s="5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5">
        <v>117908</v>
      </c>
      <c r="K64" s="5">
        <v>126935</v>
      </c>
    </row>
    <row r="65" spans="1:11" ht="12.75">
      <c r="A65" s="206" t="s">
        <v>47</v>
      </c>
      <c r="B65" s="207"/>
      <c r="C65" s="207"/>
      <c r="D65" s="207"/>
      <c r="E65" s="207"/>
      <c r="F65" s="207"/>
      <c r="G65" s="207"/>
      <c r="H65" s="208"/>
      <c r="I65" s="1">
        <v>59</v>
      </c>
      <c r="J65" s="120">
        <v>4837</v>
      </c>
      <c r="K65" s="120">
        <v>4837</v>
      </c>
    </row>
    <row r="66" spans="1:11" ht="12.75">
      <c r="A66" s="206" t="s">
        <v>207</v>
      </c>
      <c r="B66" s="207"/>
      <c r="C66" s="207"/>
      <c r="D66" s="207"/>
      <c r="E66" s="207"/>
      <c r="F66" s="207"/>
      <c r="G66" s="207"/>
      <c r="H66" s="208"/>
      <c r="I66" s="1">
        <v>60</v>
      </c>
      <c r="J66" s="117">
        <f>J7+J8+J40+J65</f>
        <v>675659624</v>
      </c>
      <c r="K66" s="117">
        <f>K7+K8+K40+K65</f>
        <v>671627389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122"/>
      <c r="K67" s="122"/>
    </row>
    <row r="68" spans="1:11" ht="12.75">
      <c r="A68" s="195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17"/>
      <c r="I69" s="3">
        <v>62</v>
      </c>
      <c r="J69" s="116">
        <f>J70+J71+J72+J78+J79+J82+J85</f>
        <v>486100077</v>
      </c>
      <c r="K69" s="116">
        <f>K70+K71+K72+K78+K79+K82+K85</f>
        <v>485346796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5">
        <v>232000000</v>
      </c>
      <c r="K70" s="5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5">
        <v>-19729681</v>
      </c>
      <c r="K71" s="5">
        <v>-19729681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8">
        <f>J73+J74-J75+J76+J77</f>
        <v>36635168</v>
      </c>
      <c r="K72" s="48">
        <f>K73+K74-K75+K76+K77</f>
        <v>36048430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5">
        <v>14466350</v>
      </c>
      <c r="K73" s="5">
        <v>14466350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5">
        <v>36382812</v>
      </c>
      <c r="K74" s="5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5">
        <v>14213994</v>
      </c>
      <c r="K75" s="5">
        <v>14800732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5"/>
      <c r="K76" s="5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5"/>
      <c r="K77" s="5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5">
        <v>41648179</v>
      </c>
      <c r="K78" s="5">
        <v>40051699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8">
        <f>J80-J81</f>
        <v>153016100</v>
      </c>
      <c r="K79" s="48">
        <f>K80-K81</f>
        <v>195546411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5">
        <v>153016100</v>
      </c>
      <c r="K80" s="5">
        <v>195546411</v>
      </c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5"/>
      <c r="K81" s="5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8">
        <f>J83-J84</f>
        <v>42530311</v>
      </c>
      <c r="K82" s="48">
        <f>K83-K84</f>
        <v>1429937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5">
        <v>42530311</v>
      </c>
      <c r="K83" s="5">
        <v>1429937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5"/>
      <c r="K84" s="5"/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5"/>
      <c r="K85" s="5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117">
        <f>SUM(J87:J89)</f>
        <v>1956929</v>
      </c>
      <c r="K86" s="117">
        <f>SUM(K87:K89)</f>
        <v>1943148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5">
        <v>1956929</v>
      </c>
      <c r="K87" s="5">
        <v>1943148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5"/>
      <c r="K88" s="5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5"/>
      <c r="K89" s="5"/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117">
        <f>SUM(J91:J99)</f>
        <v>91475122</v>
      </c>
      <c r="K90" s="117">
        <f>SUM(K91:K99)</f>
        <v>79825996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5"/>
      <c r="K91" s="5"/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5">
        <v>91475122</v>
      </c>
      <c r="K92" s="5">
        <v>79825996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5"/>
      <c r="K93" s="5"/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5"/>
      <c r="K94" s="5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5"/>
      <c r="K95" s="5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5"/>
      <c r="K96" s="5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5"/>
      <c r="K97" s="5"/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5"/>
      <c r="K98" s="5"/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5"/>
      <c r="K99" s="5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17">
        <f>SUM(J101:J112)</f>
        <v>96123515</v>
      </c>
      <c r="K100" s="117">
        <f>SUM(K101:K112)</f>
        <v>104510710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5"/>
      <c r="K101" s="5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5">
        <v>3558000</v>
      </c>
      <c r="K102" s="5">
        <v>3558000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5">
        <v>86727305</v>
      </c>
      <c r="K103" s="5">
        <v>94508866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5">
        <v>138844</v>
      </c>
      <c r="K104" s="5">
        <v>138844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5">
        <v>182744</v>
      </c>
      <c r="K105" s="5">
        <v>667456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5"/>
      <c r="K106" s="5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5"/>
      <c r="K107" s="5"/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5">
        <v>1185523</v>
      </c>
      <c r="K108" s="5">
        <v>1198168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5"/>
      <c r="K109" s="5"/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5">
        <v>2555391</v>
      </c>
      <c r="K110" s="5">
        <v>2550611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5"/>
      <c r="K111" s="5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5">
        <v>1775708</v>
      </c>
      <c r="K112" s="5">
        <v>1888765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120">
        <v>3981</v>
      </c>
      <c r="K113" s="120">
        <v>739</v>
      </c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17">
        <f>J69+J86+J90+J100+J113</f>
        <v>675659624</v>
      </c>
      <c r="K114" s="117">
        <f>K69+K86+K90+K100+K113</f>
        <v>671627389</v>
      </c>
    </row>
    <row r="115" spans="1:11" ht="12.75">
      <c r="A115" s="192" t="s">
        <v>48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122"/>
      <c r="K115" s="122"/>
    </row>
    <row r="116" spans="1:11" ht="12.75">
      <c r="A116" s="195" t="s">
        <v>270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5"/>
      <c r="K118" s="5"/>
    </row>
    <row r="119" spans="1:11" ht="12.75">
      <c r="A119" s="185" t="s">
        <v>4</v>
      </c>
      <c r="B119" s="186"/>
      <c r="C119" s="186"/>
      <c r="D119" s="186"/>
      <c r="E119" s="186"/>
      <c r="F119" s="186"/>
      <c r="G119" s="186"/>
      <c r="H119" s="187"/>
      <c r="I119" s="4">
        <v>110</v>
      </c>
      <c r="J119" s="6"/>
      <c r="K119" s="6"/>
    </row>
    <row r="120" spans="1:11" ht="12.75">
      <c r="A120" s="188" t="s">
        <v>271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:K67 J70:K70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D16">
      <selection activeCell="A55" sqref="A55:M55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9.8515625" style="47" customWidth="1"/>
    <col min="13" max="13" width="10.28125" style="47" customWidth="1"/>
    <col min="14" max="16384" width="9.140625" style="47" customWidth="1"/>
  </cols>
  <sheetData>
    <row r="1" spans="1:13" ht="12.7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30" t="s">
        <v>298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292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2" t="s">
        <v>244</v>
      </c>
      <c r="J4" s="244" t="s">
        <v>277</v>
      </c>
      <c r="K4" s="244"/>
      <c r="L4" s="244" t="s">
        <v>278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2"/>
      <c r="J5" s="54" t="s">
        <v>274</v>
      </c>
      <c r="K5" s="54" t="s">
        <v>275</v>
      </c>
      <c r="L5" s="54" t="s">
        <v>274</v>
      </c>
      <c r="M5" s="54" t="s">
        <v>275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17"/>
      <c r="I7" s="7">
        <v>111</v>
      </c>
      <c r="J7" s="116">
        <f>SUM(J8:J9)</f>
        <v>9117950</v>
      </c>
      <c r="K7" s="116">
        <f>SUM(K8:K9)</f>
        <v>4603765</v>
      </c>
      <c r="L7" s="116">
        <f>SUM(L8:L9)</f>
        <v>9912607</v>
      </c>
      <c r="M7" s="116">
        <f>SUM(M8:M9)</f>
        <v>4969199</v>
      </c>
    </row>
    <row r="8" spans="1:13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5">
        <v>9078693</v>
      </c>
      <c r="K8" s="5">
        <v>4596108</v>
      </c>
      <c r="L8" s="5">
        <v>9898827</v>
      </c>
      <c r="M8" s="5">
        <v>4955419</v>
      </c>
    </row>
    <row r="9" spans="1:13" ht="12.75">
      <c r="A9" s="206" t="s">
        <v>94</v>
      </c>
      <c r="B9" s="207"/>
      <c r="C9" s="207"/>
      <c r="D9" s="207"/>
      <c r="E9" s="207"/>
      <c r="F9" s="207"/>
      <c r="G9" s="207"/>
      <c r="H9" s="208"/>
      <c r="I9" s="1">
        <v>113</v>
      </c>
      <c r="J9" s="5">
        <v>39257</v>
      </c>
      <c r="K9" s="5">
        <v>7657</v>
      </c>
      <c r="L9" s="5">
        <v>13780</v>
      </c>
      <c r="M9" s="5">
        <v>13780</v>
      </c>
    </row>
    <row r="10" spans="1:13" ht="12.75">
      <c r="A10" s="206" t="s">
        <v>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17">
        <f>J11+J12+J16+J20+J21+J22+J25+J26</f>
        <v>6317228</v>
      </c>
      <c r="K10" s="117">
        <f>K11+K12+K16+K20+K21+K22+K25+K26</f>
        <v>3009662</v>
      </c>
      <c r="L10" s="117">
        <f>L11+L12+L16+L20+L21+L22+L25+L26</f>
        <v>6178840</v>
      </c>
      <c r="M10" s="117">
        <f>M11+M12+M16+M20+M21+M22+M25+M26</f>
        <v>3083120</v>
      </c>
    </row>
    <row r="11" spans="1:13" ht="12.75">
      <c r="A11" s="206" t="s">
        <v>95</v>
      </c>
      <c r="B11" s="207"/>
      <c r="C11" s="207"/>
      <c r="D11" s="207"/>
      <c r="E11" s="207"/>
      <c r="F11" s="207"/>
      <c r="G11" s="207"/>
      <c r="H11" s="208"/>
      <c r="I11" s="1">
        <v>115</v>
      </c>
      <c r="J11" s="5"/>
      <c r="K11" s="5"/>
      <c r="L11" s="5"/>
      <c r="M11" s="5"/>
    </row>
    <row r="12" spans="1:13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17">
        <f>SUM(J13:J15)</f>
        <v>375710</v>
      </c>
      <c r="K12" s="117">
        <f>SUM(K13:K15)</f>
        <v>161885</v>
      </c>
      <c r="L12" s="117">
        <f>SUM(L13:L15)</f>
        <v>339584</v>
      </c>
      <c r="M12" s="117">
        <f>SUM(M13:M15)</f>
        <v>150852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5">
        <v>96264</v>
      </c>
      <c r="K13" s="5">
        <v>33004</v>
      </c>
      <c r="L13" s="5">
        <v>89419</v>
      </c>
      <c r="M13" s="5">
        <v>32790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5"/>
      <c r="K14" s="5"/>
      <c r="L14" s="5"/>
      <c r="M14" s="5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5">
        <v>279446</v>
      </c>
      <c r="K15" s="5">
        <v>128881</v>
      </c>
      <c r="L15" s="5">
        <v>250165</v>
      </c>
      <c r="M15" s="5">
        <v>118062</v>
      </c>
    </row>
    <row r="16" spans="1:13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17">
        <f>SUM(J17:J19)</f>
        <v>4528994</v>
      </c>
      <c r="K16" s="117">
        <f>SUM(K17:K19)</f>
        <v>2250758</v>
      </c>
      <c r="L16" s="117">
        <f>SUM(L17:L19)</f>
        <v>4533074</v>
      </c>
      <c r="M16" s="117">
        <f>SUM(M17:M19)</f>
        <v>2284231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5">
        <v>2322413</v>
      </c>
      <c r="K17" s="5">
        <v>1161826</v>
      </c>
      <c r="L17" s="5">
        <v>2346121</v>
      </c>
      <c r="M17" s="5">
        <v>1182983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5">
        <v>1569424</v>
      </c>
      <c r="K18" s="5">
        <v>783955</v>
      </c>
      <c r="L18" s="5">
        <v>1588575</v>
      </c>
      <c r="M18" s="5">
        <v>799790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5">
        <v>637157</v>
      </c>
      <c r="K19" s="5">
        <v>304977</v>
      </c>
      <c r="L19" s="5">
        <v>598378</v>
      </c>
      <c r="M19" s="5">
        <v>301458</v>
      </c>
    </row>
    <row r="20" spans="1:13" ht="12.75">
      <c r="A20" s="206" t="s">
        <v>96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20">
        <v>127482</v>
      </c>
      <c r="K20" s="120">
        <v>62354</v>
      </c>
      <c r="L20" s="120">
        <v>81160</v>
      </c>
      <c r="M20" s="120">
        <v>36639</v>
      </c>
    </row>
    <row r="21" spans="1:13" ht="12.75">
      <c r="A21" s="206" t="s">
        <v>97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20">
        <v>1285042</v>
      </c>
      <c r="K21" s="120">
        <v>534665</v>
      </c>
      <c r="L21" s="120">
        <v>1225022</v>
      </c>
      <c r="M21" s="120">
        <v>611398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48"/>
      <c r="K22" s="48"/>
      <c r="L22" s="48"/>
      <c r="M22" s="48"/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5"/>
      <c r="K23" s="5"/>
      <c r="L23" s="5"/>
      <c r="M23" s="5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5"/>
      <c r="K24" s="5"/>
      <c r="L24" s="5"/>
      <c r="M24" s="5"/>
    </row>
    <row r="25" spans="1:13" ht="12.75">
      <c r="A25" s="206" t="s">
        <v>98</v>
      </c>
      <c r="B25" s="207"/>
      <c r="C25" s="207"/>
      <c r="D25" s="207"/>
      <c r="E25" s="207"/>
      <c r="F25" s="207"/>
      <c r="G25" s="207"/>
      <c r="H25" s="208"/>
      <c r="I25" s="1">
        <v>129</v>
      </c>
      <c r="J25" s="5"/>
      <c r="K25" s="5"/>
      <c r="L25" s="120"/>
      <c r="M25" s="120"/>
    </row>
    <row r="26" spans="1:13" ht="12.75">
      <c r="A26" s="206" t="s">
        <v>41</v>
      </c>
      <c r="B26" s="207"/>
      <c r="C26" s="207"/>
      <c r="D26" s="207"/>
      <c r="E26" s="207"/>
      <c r="F26" s="207"/>
      <c r="G26" s="207"/>
      <c r="H26" s="208"/>
      <c r="I26" s="1">
        <v>130</v>
      </c>
      <c r="J26" s="5"/>
      <c r="K26" s="5"/>
      <c r="L26" s="120"/>
      <c r="M26" s="120"/>
    </row>
    <row r="27" spans="1:13" ht="12.75">
      <c r="A27" s="206" t="s">
        <v>179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17">
        <f>SUM(J28:J32)</f>
        <v>43282391</v>
      </c>
      <c r="K27" s="117">
        <f>SUM(K28:K32)</f>
        <v>14355560</v>
      </c>
      <c r="L27" s="117">
        <f>SUM(L28:L32)</f>
        <v>12000303</v>
      </c>
      <c r="M27" s="117">
        <f>SUM(M28:M32)</f>
        <v>4297206</v>
      </c>
    </row>
    <row r="28" spans="1:13" ht="12.75">
      <c r="A28" s="206" t="s">
        <v>193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5">
        <v>22494320</v>
      </c>
      <c r="K28" s="5"/>
      <c r="L28" s="5"/>
      <c r="M28" s="5"/>
    </row>
    <row r="29" spans="1:13" ht="12.75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5">
        <v>20788071</v>
      </c>
      <c r="K29" s="5">
        <v>14355560</v>
      </c>
      <c r="L29" s="5">
        <v>12000303</v>
      </c>
      <c r="M29" s="5">
        <v>4297206</v>
      </c>
    </row>
    <row r="30" spans="1:13" ht="12.75">
      <c r="A30" s="206" t="s">
        <v>115</v>
      </c>
      <c r="B30" s="207"/>
      <c r="C30" s="207"/>
      <c r="D30" s="207"/>
      <c r="E30" s="207"/>
      <c r="F30" s="207"/>
      <c r="G30" s="207"/>
      <c r="H30" s="208"/>
      <c r="I30" s="1">
        <v>134</v>
      </c>
      <c r="J30" s="5"/>
      <c r="K30" s="5"/>
      <c r="L30" s="5"/>
      <c r="M30" s="5"/>
    </row>
    <row r="31" spans="1:13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5"/>
      <c r="K31" s="5"/>
      <c r="L31" s="5"/>
      <c r="M31" s="5"/>
    </row>
    <row r="32" spans="1:13" ht="12.75">
      <c r="A32" s="206" t="s">
        <v>116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5"/>
      <c r="K32" s="5"/>
      <c r="L32" s="5"/>
      <c r="M32" s="5"/>
    </row>
    <row r="33" spans="1:14" ht="12.75">
      <c r="A33" s="206" t="s">
        <v>180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17">
        <f>SUM(J34:J37)</f>
        <v>23069826</v>
      </c>
      <c r="K33" s="117">
        <f>SUM(K34:K37)</f>
        <v>13004481</v>
      </c>
      <c r="L33" s="117">
        <f>SUM(L34:L37)</f>
        <v>14216666</v>
      </c>
      <c r="M33" s="117">
        <f>SUM(M34:M37)</f>
        <v>9715486</v>
      </c>
      <c r="N33" s="118"/>
    </row>
    <row r="34" spans="1:13" ht="12.75">
      <c r="A34" s="206" t="s">
        <v>57</v>
      </c>
      <c r="B34" s="207"/>
      <c r="C34" s="207"/>
      <c r="D34" s="207"/>
      <c r="E34" s="207"/>
      <c r="F34" s="207"/>
      <c r="G34" s="207"/>
      <c r="H34" s="208"/>
      <c r="I34" s="1">
        <v>138</v>
      </c>
      <c r="J34" s="5"/>
      <c r="K34" s="5"/>
      <c r="L34" s="5"/>
      <c r="M34" s="5"/>
    </row>
    <row r="35" spans="1:13" ht="12.75">
      <c r="A35" s="206" t="s">
        <v>56</v>
      </c>
      <c r="B35" s="207"/>
      <c r="C35" s="207"/>
      <c r="D35" s="207"/>
      <c r="E35" s="207"/>
      <c r="F35" s="207"/>
      <c r="G35" s="207"/>
      <c r="H35" s="208"/>
      <c r="I35" s="1">
        <v>139</v>
      </c>
      <c r="J35" s="5">
        <v>23069826</v>
      </c>
      <c r="K35" s="5">
        <v>13004481</v>
      </c>
      <c r="L35" s="5">
        <v>14216666</v>
      </c>
      <c r="M35" s="5">
        <v>9715486</v>
      </c>
    </row>
    <row r="36" spans="1:13" ht="12.75">
      <c r="A36" s="206" t="s">
        <v>190</v>
      </c>
      <c r="B36" s="207"/>
      <c r="C36" s="207"/>
      <c r="D36" s="207"/>
      <c r="E36" s="207"/>
      <c r="F36" s="207"/>
      <c r="G36" s="207"/>
      <c r="H36" s="208"/>
      <c r="I36" s="1">
        <v>140</v>
      </c>
      <c r="J36" s="5"/>
      <c r="K36" s="5"/>
      <c r="L36" s="5"/>
      <c r="M36" s="5"/>
    </row>
    <row r="37" spans="1:13" ht="12.75">
      <c r="A37" s="206" t="s">
        <v>58</v>
      </c>
      <c r="B37" s="207"/>
      <c r="C37" s="207"/>
      <c r="D37" s="207"/>
      <c r="E37" s="207"/>
      <c r="F37" s="207"/>
      <c r="G37" s="207"/>
      <c r="H37" s="208"/>
      <c r="I37" s="1">
        <v>141</v>
      </c>
      <c r="J37" s="5"/>
      <c r="K37" s="5"/>
      <c r="L37" s="5"/>
      <c r="M37" s="5"/>
    </row>
    <row r="38" spans="1:13" ht="12.75">
      <c r="A38" s="206" t="s">
        <v>164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5"/>
      <c r="K38" s="5"/>
      <c r="L38" s="5"/>
      <c r="M38" s="5"/>
    </row>
    <row r="39" spans="1:13" ht="12.75">
      <c r="A39" s="206" t="s">
        <v>165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5"/>
      <c r="K39" s="5"/>
      <c r="L39" s="5"/>
      <c r="M39" s="5"/>
    </row>
    <row r="40" spans="1:13" ht="12.75">
      <c r="A40" s="206" t="s">
        <v>191</v>
      </c>
      <c r="B40" s="207"/>
      <c r="C40" s="207"/>
      <c r="D40" s="207"/>
      <c r="E40" s="207"/>
      <c r="F40" s="207"/>
      <c r="G40" s="207"/>
      <c r="H40" s="208"/>
      <c r="I40" s="1">
        <v>144</v>
      </c>
      <c r="J40" s="5"/>
      <c r="K40" s="5"/>
      <c r="L40" s="5"/>
      <c r="M40" s="5"/>
    </row>
    <row r="41" spans="1:13" ht="12.75">
      <c r="A41" s="206" t="s">
        <v>192</v>
      </c>
      <c r="B41" s="207"/>
      <c r="C41" s="207"/>
      <c r="D41" s="207"/>
      <c r="E41" s="207"/>
      <c r="F41" s="207"/>
      <c r="G41" s="207"/>
      <c r="H41" s="208"/>
      <c r="I41" s="1">
        <v>145</v>
      </c>
      <c r="J41" s="5"/>
      <c r="K41" s="5"/>
      <c r="L41" s="5"/>
      <c r="M41" s="5"/>
    </row>
    <row r="42" spans="1:13" ht="12.75">
      <c r="A42" s="206" t="s">
        <v>181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17">
        <f>J7+J27+J38+J40</f>
        <v>52400341</v>
      </c>
      <c r="K42" s="117">
        <f>K7+K27+K38+K40</f>
        <v>18959325</v>
      </c>
      <c r="L42" s="117">
        <f>L7+L27+L38+L40</f>
        <v>21912910</v>
      </c>
      <c r="M42" s="117">
        <f>M7+M27+M38+M40</f>
        <v>9266405</v>
      </c>
    </row>
    <row r="43" spans="1:13" ht="12.75">
      <c r="A43" s="206" t="s">
        <v>182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17">
        <f>J10+J33+J39+J41</f>
        <v>29387054</v>
      </c>
      <c r="K43" s="117">
        <f>K10+K33+K39+K41</f>
        <v>16014143</v>
      </c>
      <c r="L43" s="117">
        <f>L10+L33+L39+L41</f>
        <v>20395506</v>
      </c>
      <c r="M43" s="117">
        <f>M10+M33+M39+M41</f>
        <v>12798606</v>
      </c>
    </row>
    <row r="44" spans="1:13" ht="12.75">
      <c r="A44" s="206" t="s">
        <v>202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17">
        <f>J42-J43</f>
        <v>23013287</v>
      </c>
      <c r="K44" s="117">
        <f>K42-K43</f>
        <v>2945182</v>
      </c>
      <c r="L44" s="117">
        <f>L42-L43</f>
        <v>1517404</v>
      </c>
      <c r="M44" s="117">
        <f>M42-M43</f>
        <v>-3532201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8">
        <f>IF(J42&gt;J43,J42-J43,0)</f>
        <v>23013287</v>
      </c>
      <c r="K45" s="48">
        <f>IF(K42&gt;K43,K42-K43,0)</f>
        <v>2945182</v>
      </c>
      <c r="L45" s="48">
        <f>IF(L42&gt;L43,L42-L43,0)</f>
        <v>1517404</v>
      </c>
      <c r="M45" s="48">
        <f>IF(M42&gt;M43,M42-M43,0)</f>
        <v>0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3532201</v>
      </c>
    </row>
    <row r="47" spans="1:13" ht="12.75">
      <c r="A47" s="206" t="s">
        <v>183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120">
        <v>672801</v>
      </c>
      <c r="K47" s="120">
        <v>336400</v>
      </c>
      <c r="L47" s="120">
        <v>87467</v>
      </c>
      <c r="M47" s="120">
        <v>43733</v>
      </c>
    </row>
    <row r="48" spans="1:13" ht="12.75">
      <c r="A48" s="206" t="s">
        <v>203</v>
      </c>
      <c r="B48" s="207"/>
      <c r="C48" s="207"/>
      <c r="D48" s="207"/>
      <c r="E48" s="207"/>
      <c r="F48" s="207"/>
      <c r="G48" s="207"/>
      <c r="H48" s="208"/>
      <c r="I48" s="1">
        <v>152</v>
      </c>
      <c r="J48" s="48">
        <f>J44-J47</f>
        <v>22340486</v>
      </c>
      <c r="K48" s="48">
        <f>K44-K47</f>
        <v>2608782</v>
      </c>
      <c r="L48" s="117">
        <f>L44-L47</f>
        <v>1429937</v>
      </c>
      <c r="M48" s="117">
        <f>M44-M47</f>
        <v>-3575934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8">
        <f>IF(J48&gt;0,J48,0)</f>
        <v>22340486</v>
      </c>
      <c r="K49" s="48">
        <f>IF(K48&gt;0,K48,0)</f>
        <v>2608782</v>
      </c>
      <c r="L49" s="48">
        <f>IF(L48&gt;0,L48,0)</f>
        <v>1429937</v>
      </c>
      <c r="M49" s="48">
        <f>IF(M48&gt;0,M48,0)</f>
        <v>0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3575934</v>
      </c>
    </row>
    <row r="51" spans="1:13" ht="12.75" customHeight="1">
      <c r="A51" s="195" t="s">
        <v>272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49"/>
      <c r="J52" s="49"/>
      <c r="K52" s="49"/>
      <c r="L52" s="49"/>
      <c r="M52" s="56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5"/>
      <c r="K53" s="5"/>
      <c r="L53" s="5"/>
      <c r="M53" s="5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6"/>
      <c r="K54" s="6"/>
      <c r="L54" s="6"/>
      <c r="M54" s="6"/>
    </row>
    <row r="55" spans="1:13" ht="12.75" customHeight="1">
      <c r="A55" s="195" t="s">
        <v>158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17"/>
      <c r="I56" s="7">
        <v>157</v>
      </c>
      <c r="J56" s="119">
        <f>J48</f>
        <v>22340486</v>
      </c>
      <c r="K56" s="119">
        <f>K48</f>
        <v>2608782</v>
      </c>
      <c r="L56" s="119">
        <f>L48</f>
        <v>1429937</v>
      </c>
      <c r="M56" s="119">
        <f>M48</f>
        <v>-3575934</v>
      </c>
    </row>
    <row r="57" spans="1:13" ht="12.75">
      <c r="A57" s="206" t="s">
        <v>187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117">
        <f>SUM(J58:J64)</f>
        <v>11236469</v>
      </c>
      <c r="K57" s="117">
        <f>SUM(K58:K64)</f>
        <v>25722954</v>
      </c>
      <c r="L57" s="117">
        <f>SUM(L58:L64)</f>
        <v>-1596481</v>
      </c>
      <c r="M57" s="117">
        <f>SUM(M58:M64)</f>
        <v>-16586458</v>
      </c>
    </row>
    <row r="58" spans="1:13" ht="12.75">
      <c r="A58" s="206" t="s">
        <v>194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5">
        <v>11236469</v>
      </c>
      <c r="K58" s="5">
        <v>25722954</v>
      </c>
      <c r="L58" s="5">
        <v>-1596481</v>
      </c>
      <c r="M58" s="5">
        <v>-16586458</v>
      </c>
    </row>
    <row r="59" spans="1:13" ht="12.75">
      <c r="A59" s="206" t="s">
        <v>195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5"/>
      <c r="K59" s="5"/>
      <c r="L59" s="5"/>
      <c r="M59" s="5"/>
    </row>
    <row r="60" spans="1:13" ht="12.75">
      <c r="A60" s="206" t="s">
        <v>39</v>
      </c>
      <c r="B60" s="207"/>
      <c r="C60" s="207"/>
      <c r="D60" s="207"/>
      <c r="E60" s="207"/>
      <c r="F60" s="207"/>
      <c r="G60" s="207"/>
      <c r="H60" s="208"/>
      <c r="I60" s="1">
        <v>161</v>
      </c>
      <c r="J60" s="5"/>
      <c r="K60" s="5"/>
      <c r="L60" s="5"/>
      <c r="M60" s="5"/>
    </row>
    <row r="61" spans="1:13" ht="12.75">
      <c r="A61" s="206" t="s">
        <v>196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5"/>
      <c r="K61" s="5"/>
      <c r="L61" s="5"/>
      <c r="M61" s="5"/>
    </row>
    <row r="62" spans="1:13" ht="12.75">
      <c r="A62" s="206" t="s">
        <v>197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5"/>
      <c r="K62" s="5"/>
      <c r="L62" s="5"/>
      <c r="M62" s="5"/>
    </row>
    <row r="63" spans="1:13" ht="12.75">
      <c r="A63" s="206" t="s">
        <v>198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5"/>
      <c r="K63" s="5"/>
      <c r="L63" s="5"/>
      <c r="M63" s="5"/>
    </row>
    <row r="64" spans="1:13" ht="12.75">
      <c r="A64" s="206" t="s">
        <v>199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5"/>
      <c r="K64" s="5"/>
      <c r="L64" s="5"/>
      <c r="M64" s="5"/>
    </row>
    <row r="65" spans="1:13" ht="12.75">
      <c r="A65" s="206" t="s">
        <v>188</v>
      </c>
      <c r="B65" s="207"/>
      <c r="C65" s="207"/>
      <c r="D65" s="207"/>
      <c r="E65" s="207"/>
      <c r="F65" s="207"/>
      <c r="G65" s="207"/>
      <c r="H65" s="208"/>
      <c r="I65" s="1">
        <v>166</v>
      </c>
      <c r="J65" s="120">
        <v>2247294</v>
      </c>
      <c r="K65" s="120">
        <v>5144591</v>
      </c>
      <c r="L65" s="120">
        <v>-319296</v>
      </c>
      <c r="M65" s="120">
        <v>-3317292</v>
      </c>
    </row>
    <row r="66" spans="1:13" ht="12.75">
      <c r="A66" s="206" t="s">
        <v>162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117">
        <f>J57-J65</f>
        <v>8989175</v>
      </c>
      <c r="K66" s="117">
        <f>K57-K65</f>
        <v>20578363</v>
      </c>
      <c r="L66" s="117">
        <f>L57-L65</f>
        <v>-1277185</v>
      </c>
      <c r="M66" s="117">
        <f>M57-M65</f>
        <v>-13269166</v>
      </c>
    </row>
    <row r="67" spans="1:13" ht="12.75">
      <c r="A67" s="206" t="s">
        <v>163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121">
        <f>J56+J66</f>
        <v>31329661</v>
      </c>
      <c r="K67" s="121">
        <f>K56+K66</f>
        <v>23187145</v>
      </c>
      <c r="L67" s="121">
        <f>L56+L66</f>
        <v>152752</v>
      </c>
      <c r="M67" s="121">
        <f>M56+M66</f>
        <v>-16845100</v>
      </c>
    </row>
    <row r="68" spans="1:13" ht="12.75" customHeight="1">
      <c r="A68" s="234" t="s">
        <v>273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5"/>
      <c r="K70" s="5"/>
      <c r="L70" s="5"/>
      <c r="M70" s="5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3:L54 M58 J66:M67 L58:L65 M65 J47:M47 J56:M57 J58:J65 K65 K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M46 L23:L41 J48:M50 J12:M22 J7:M10 M23:M35 J23:K33 J34:J41 K34:K35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13" sqref="J13:K13"/>
    </sheetView>
  </sheetViews>
  <sheetFormatPr defaultColWidth="9.140625" defaultRowHeight="12.75"/>
  <cols>
    <col min="1" max="8" width="9.140625" style="47" customWidth="1"/>
    <col min="9" max="9" width="7.8515625" style="47" customWidth="1"/>
    <col min="10" max="10" width="9.8515625" style="47" customWidth="1"/>
    <col min="11" max="11" width="10.28125" style="47" customWidth="1"/>
    <col min="12" max="16384" width="9.140625" style="47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299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292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58" t="s">
        <v>244</v>
      </c>
      <c r="J4" s="59" t="s">
        <v>277</v>
      </c>
      <c r="K4" s="59" t="s">
        <v>278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0">
        <v>2</v>
      </c>
      <c r="J5" s="61" t="s">
        <v>247</v>
      </c>
      <c r="K5" s="61" t="s">
        <v>248</v>
      </c>
    </row>
    <row r="6" spans="1:11" ht="12.75">
      <c r="A6" s="195" t="s">
        <v>130</v>
      </c>
      <c r="B6" s="196"/>
      <c r="C6" s="196"/>
      <c r="D6" s="196"/>
      <c r="E6" s="196"/>
      <c r="F6" s="196"/>
      <c r="G6" s="196"/>
      <c r="H6" s="196"/>
      <c r="I6" s="247"/>
      <c r="J6" s="247"/>
      <c r="K6" s="24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23013287</v>
      </c>
      <c r="K7" s="5">
        <f>RDG!L44</f>
        <v>1517404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127482</v>
      </c>
      <c r="K8" s="5">
        <f>RDG!L20</f>
        <v>81160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2492898</v>
      </c>
      <c r="K9" s="5">
        <v>605634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5"/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5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76772</v>
      </c>
      <c r="K12" s="5"/>
    </row>
    <row r="13" spans="1:11" ht="12.75">
      <c r="A13" s="206" t="s">
        <v>131</v>
      </c>
      <c r="B13" s="207"/>
      <c r="C13" s="207"/>
      <c r="D13" s="207"/>
      <c r="E13" s="207"/>
      <c r="F13" s="207"/>
      <c r="G13" s="207"/>
      <c r="H13" s="207"/>
      <c r="I13" s="1">
        <v>7</v>
      </c>
      <c r="J13" s="117">
        <f>SUM(J7:J12)</f>
        <v>25710439</v>
      </c>
      <c r="K13" s="117">
        <f>SUM(K7:K12)</f>
        <v>2204198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5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25297126</v>
      </c>
      <c r="K15" s="5">
        <v>5482933</v>
      </c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5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739591</v>
      </c>
      <c r="K17" s="5">
        <v>104490</v>
      </c>
    </row>
    <row r="18" spans="1:11" ht="12.75">
      <c r="A18" s="206" t="s">
        <v>132</v>
      </c>
      <c r="B18" s="207"/>
      <c r="C18" s="207"/>
      <c r="D18" s="207"/>
      <c r="E18" s="207"/>
      <c r="F18" s="207"/>
      <c r="G18" s="207"/>
      <c r="H18" s="207"/>
      <c r="I18" s="1">
        <v>12</v>
      </c>
      <c r="J18" s="117">
        <f>SUM(J14:J17)</f>
        <v>26036717</v>
      </c>
      <c r="K18" s="117">
        <f>SUM(K14:K17)</f>
        <v>5587423</v>
      </c>
    </row>
    <row r="19" spans="1:11" ht="12.75">
      <c r="A19" s="206" t="s">
        <v>30</v>
      </c>
      <c r="B19" s="207"/>
      <c r="C19" s="207"/>
      <c r="D19" s="207"/>
      <c r="E19" s="207"/>
      <c r="F19" s="207"/>
      <c r="G19" s="207"/>
      <c r="H19" s="207"/>
      <c r="I19" s="1">
        <v>13</v>
      </c>
      <c r="J19" s="117">
        <f>IF(J13&gt;J18,J13-J18,0)</f>
        <v>0</v>
      </c>
      <c r="K19" s="117">
        <f>IF(K13&gt;K18,K13-K18,0)</f>
        <v>0</v>
      </c>
    </row>
    <row r="20" spans="1:11" ht="12.75">
      <c r="A20" s="206" t="s">
        <v>31</v>
      </c>
      <c r="B20" s="207"/>
      <c r="C20" s="207"/>
      <c r="D20" s="207"/>
      <c r="E20" s="207"/>
      <c r="F20" s="207"/>
      <c r="G20" s="207"/>
      <c r="H20" s="207"/>
      <c r="I20" s="1">
        <v>14</v>
      </c>
      <c r="J20" s="117">
        <f>IF(J18&gt;J13,J18-J13,0)</f>
        <v>326278</v>
      </c>
      <c r="K20" s="117">
        <f>IF(K18&gt;K13,K18-K13,0)</f>
        <v>3383225</v>
      </c>
    </row>
    <row r="21" spans="1:11" ht="12.75">
      <c r="A21" s="195" t="s">
        <v>133</v>
      </c>
      <c r="B21" s="196"/>
      <c r="C21" s="196"/>
      <c r="D21" s="196"/>
      <c r="E21" s="196"/>
      <c r="F21" s="196"/>
      <c r="G21" s="196"/>
      <c r="H21" s="196"/>
      <c r="I21" s="247"/>
      <c r="J21" s="247"/>
      <c r="K21" s="248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5"/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5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5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5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5"/>
    </row>
    <row r="27" spans="1:11" ht="12.75">
      <c r="A27" s="206" t="s">
        <v>137</v>
      </c>
      <c r="B27" s="207"/>
      <c r="C27" s="207"/>
      <c r="D27" s="207"/>
      <c r="E27" s="207"/>
      <c r="F27" s="207"/>
      <c r="G27" s="207"/>
      <c r="H27" s="207"/>
      <c r="I27" s="1">
        <v>20</v>
      </c>
      <c r="J27" s="48">
        <f>SUM(J22:J26)</f>
        <v>0</v>
      </c>
      <c r="K27" s="48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43244</v>
      </c>
      <c r="K28" s="5">
        <v>27156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5660000</v>
      </c>
      <c r="K29" s="5"/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5"/>
    </row>
    <row r="31" spans="1:11" ht="12.75">
      <c r="A31" s="206" t="s">
        <v>2</v>
      </c>
      <c r="B31" s="207"/>
      <c r="C31" s="207"/>
      <c r="D31" s="207"/>
      <c r="E31" s="207"/>
      <c r="F31" s="207"/>
      <c r="G31" s="207"/>
      <c r="H31" s="207"/>
      <c r="I31" s="1">
        <v>24</v>
      </c>
      <c r="J31" s="117">
        <f>SUM(J28:J30)</f>
        <v>5703244</v>
      </c>
      <c r="K31" s="117">
        <f>SUM(K28:K30)</f>
        <v>27156</v>
      </c>
    </row>
    <row r="32" spans="1:11" ht="12.75">
      <c r="A32" s="206" t="s">
        <v>32</v>
      </c>
      <c r="B32" s="207"/>
      <c r="C32" s="207"/>
      <c r="D32" s="207"/>
      <c r="E32" s="207"/>
      <c r="F32" s="207"/>
      <c r="G32" s="207"/>
      <c r="H32" s="207"/>
      <c r="I32" s="1">
        <v>25</v>
      </c>
      <c r="J32" s="117">
        <f>IF(J27&gt;J31,J27-J31,0)</f>
        <v>0</v>
      </c>
      <c r="K32" s="117">
        <f>IF(K27&gt;K31,K27-K31,0)</f>
        <v>0</v>
      </c>
    </row>
    <row r="33" spans="1:11" ht="12.75">
      <c r="A33" s="206" t="s">
        <v>33</v>
      </c>
      <c r="B33" s="207"/>
      <c r="C33" s="207"/>
      <c r="D33" s="207"/>
      <c r="E33" s="207"/>
      <c r="F33" s="207"/>
      <c r="G33" s="207"/>
      <c r="H33" s="207"/>
      <c r="I33" s="1">
        <v>26</v>
      </c>
      <c r="J33" s="117">
        <f>IF(J31&gt;J27,J31-J27,0)</f>
        <v>5703244</v>
      </c>
      <c r="K33" s="117">
        <f>IF(K31&gt;K27,K31-K27,0)</f>
        <v>27156</v>
      </c>
    </row>
    <row r="34" spans="1:11" ht="12.75">
      <c r="A34" s="195" t="s">
        <v>134</v>
      </c>
      <c r="B34" s="196"/>
      <c r="C34" s="196"/>
      <c r="D34" s="196"/>
      <c r="E34" s="196"/>
      <c r="F34" s="196"/>
      <c r="G34" s="196"/>
      <c r="H34" s="196"/>
      <c r="I34" s="247"/>
      <c r="J34" s="247"/>
      <c r="K34" s="248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35000000</v>
      </c>
      <c r="K35" s="5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f>50188515+8293384</f>
        <v>58481899</v>
      </c>
      <c r="K36" s="5">
        <v>23980223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5">
        <v>7873711</v>
      </c>
    </row>
    <row r="38" spans="1:11" ht="12.75">
      <c r="A38" s="206" t="s">
        <v>59</v>
      </c>
      <c r="B38" s="207"/>
      <c r="C38" s="207"/>
      <c r="D38" s="207"/>
      <c r="E38" s="207"/>
      <c r="F38" s="207"/>
      <c r="G38" s="207"/>
      <c r="H38" s="207"/>
      <c r="I38" s="1">
        <v>30</v>
      </c>
      <c r="J38" s="117">
        <f>SUM(J35:J37)</f>
        <v>93481899</v>
      </c>
      <c r="K38" s="117">
        <f>SUM(K35:K37)</f>
        <v>31853934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14051112</v>
      </c>
      <c r="K39" s="5">
        <v>27847789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5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5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1969652</v>
      </c>
      <c r="K42" s="5">
        <v>586737</v>
      </c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70000000</v>
      </c>
      <c r="K43" s="5"/>
    </row>
    <row r="44" spans="1:11" ht="12.75">
      <c r="A44" s="206" t="s">
        <v>60</v>
      </c>
      <c r="B44" s="207"/>
      <c r="C44" s="207"/>
      <c r="D44" s="207"/>
      <c r="E44" s="207"/>
      <c r="F44" s="207"/>
      <c r="G44" s="207"/>
      <c r="H44" s="207"/>
      <c r="I44" s="1">
        <v>36</v>
      </c>
      <c r="J44" s="117">
        <f>SUM(J39:J43)</f>
        <v>86020764</v>
      </c>
      <c r="K44" s="117">
        <f>SUM(K39:K43)</f>
        <v>28434526</v>
      </c>
    </row>
    <row r="45" spans="1:11" ht="12.75">
      <c r="A45" s="206" t="s">
        <v>11</v>
      </c>
      <c r="B45" s="207"/>
      <c r="C45" s="207"/>
      <c r="D45" s="207"/>
      <c r="E45" s="207"/>
      <c r="F45" s="207"/>
      <c r="G45" s="207"/>
      <c r="H45" s="207"/>
      <c r="I45" s="1">
        <v>37</v>
      </c>
      <c r="J45" s="117">
        <f>IF(J38&gt;J44,J38-J44,0)</f>
        <v>7461135</v>
      </c>
      <c r="K45" s="117">
        <f>IF(K38&gt;K44,K38-K44,0)</f>
        <v>3419408</v>
      </c>
    </row>
    <row r="46" spans="1:11" ht="12.75">
      <c r="A46" s="206" t="s">
        <v>12</v>
      </c>
      <c r="B46" s="207"/>
      <c r="C46" s="207"/>
      <c r="D46" s="207"/>
      <c r="E46" s="207"/>
      <c r="F46" s="207"/>
      <c r="G46" s="207"/>
      <c r="H46" s="207"/>
      <c r="I46" s="1">
        <v>38</v>
      </c>
      <c r="J46" s="117">
        <f>IF(J44&gt;J38,J44-J38,0)</f>
        <v>0</v>
      </c>
      <c r="K46" s="117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8">
        <f>IF(J19-J20+J32-J33+J45-J46&gt;0,J19-J20+J32-J33+J45-J46,0)</f>
        <v>1431613</v>
      </c>
      <c r="K47" s="48">
        <f>IF(K19-K20+K32-K33+K45-K46&gt;0,K19-K20+K32-K33+K45-K46,0)</f>
        <v>9027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8">
        <f>IF(J20-J19+J33-J32+J46-J45&gt;0,J20-J19+J33-J32+J46-J45,0)</f>
        <v>0</v>
      </c>
      <c r="K48" s="48">
        <f>IF(K20-K19+K33-K32+K46-K45&gt;0,K20-K19+K33-K32+K46-K45,0)</f>
        <v>0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116134</v>
      </c>
      <c r="K49" s="5">
        <f>Bilanca!J64</f>
        <v>117908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1431613</v>
      </c>
      <c r="K50" s="5">
        <f>K47</f>
        <v>9027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</f>
        <v>0</v>
      </c>
      <c r="K51" s="5">
        <f>K48</f>
        <v>0</v>
      </c>
    </row>
    <row r="52" spans="1:11" ht="12.75">
      <c r="A52" s="185" t="s">
        <v>146</v>
      </c>
      <c r="B52" s="186"/>
      <c r="C52" s="186"/>
      <c r="D52" s="186"/>
      <c r="E52" s="186"/>
      <c r="F52" s="186"/>
      <c r="G52" s="186"/>
      <c r="H52" s="186"/>
      <c r="I52" s="4">
        <v>44</v>
      </c>
      <c r="J52" s="55">
        <f>J49+J50-J51</f>
        <v>1547747</v>
      </c>
      <c r="K52" s="55">
        <f>K49+K50-K51</f>
        <v>126935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28:K30 J7:K12 J35:K37 J22:K26 J14:K1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44:K48 J18:K20 J52:K52 J27:K27 J13:K13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5" sqref="K15:K20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1" width="9.57421875" style="64" bestFit="1" customWidth="1"/>
    <col min="12" max="16384" width="9.140625" style="64" customWidth="1"/>
  </cols>
  <sheetData>
    <row r="1" spans="1:12" ht="12.75">
      <c r="A1" s="271" t="s">
        <v>245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3"/>
    </row>
    <row r="2" spans="1:12" ht="15.75">
      <c r="A2" s="37"/>
      <c r="B2" s="62"/>
      <c r="C2" s="258" t="s">
        <v>246</v>
      </c>
      <c r="D2" s="258"/>
      <c r="E2" s="65">
        <v>41275</v>
      </c>
      <c r="F2" s="38" t="s">
        <v>216</v>
      </c>
      <c r="G2" s="259">
        <v>41455</v>
      </c>
      <c r="H2" s="260"/>
      <c r="I2" s="62"/>
      <c r="J2" s="62"/>
      <c r="K2" s="62"/>
      <c r="L2" s="66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69" t="s">
        <v>269</v>
      </c>
      <c r="J3" s="70" t="s">
        <v>124</v>
      </c>
      <c r="K3" s="70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2">
        <v>2</v>
      </c>
      <c r="J4" s="71" t="s">
        <v>247</v>
      </c>
      <c r="K4" s="71" t="s">
        <v>248</v>
      </c>
    </row>
    <row r="5" spans="1:11" ht="12.75">
      <c r="A5" s="256" t="s">
        <v>249</v>
      </c>
      <c r="B5" s="257"/>
      <c r="C5" s="257"/>
      <c r="D5" s="257"/>
      <c r="E5" s="257"/>
      <c r="F5" s="257"/>
      <c r="G5" s="257"/>
      <c r="H5" s="257"/>
      <c r="I5" s="39">
        <v>1</v>
      </c>
      <c r="J5" s="40">
        <v>232000000</v>
      </c>
      <c r="K5" s="40">
        <v>232000000</v>
      </c>
    </row>
    <row r="6" spans="1:11" ht="12.75">
      <c r="A6" s="256" t="s">
        <v>250</v>
      </c>
      <c r="B6" s="257"/>
      <c r="C6" s="257"/>
      <c r="D6" s="257"/>
      <c r="E6" s="257"/>
      <c r="F6" s="257"/>
      <c r="G6" s="257"/>
      <c r="H6" s="257"/>
      <c r="I6" s="39">
        <v>2</v>
      </c>
      <c r="J6" s="41">
        <v>-19729681</v>
      </c>
      <c r="K6" s="41">
        <f>Bilanca!K71</f>
        <v>-19729681</v>
      </c>
    </row>
    <row r="7" spans="1:11" ht="12.75">
      <c r="A7" s="256" t="s">
        <v>251</v>
      </c>
      <c r="B7" s="257"/>
      <c r="C7" s="257"/>
      <c r="D7" s="257"/>
      <c r="E7" s="257"/>
      <c r="F7" s="257"/>
      <c r="G7" s="257"/>
      <c r="H7" s="257"/>
      <c r="I7" s="39">
        <v>3</v>
      </c>
      <c r="J7" s="41">
        <v>36635168</v>
      </c>
      <c r="K7" s="41">
        <f>Bilanca!K72</f>
        <v>36048430</v>
      </c>
    </row>
    <row r="8" spans="1:11" ht="12.75">
      <c r="A8" s="256" t="s">
        <v>252</v>
      </c>
      <c r="B8" s="257"/>
      <c r="C8" s="257"/>
      <c r="D8" s="257"/>
      <c r="E8" s="257"/>
      <c r="F8" s="257"/>
      <c r="G8" s="257"/>
      <c r="H8" s="257"/>
      <c r="I8" s="39">
        <v>4</v>
      </c>
      <c r="J8" s="41">
        <v>153016100</v>
      </c>
      <c r="K8" s="41">
        <f>Bilanca!K79</f>
        <v>195546411</v>
      </c>
    </row>
    <row r="9" spans="1:11" ht="12.75">
      <c r="A9" s="256" t="s">
        <v>253</v>
      </c>
      <c r="B9" s="257"/>
      <c r="C9" s="257"/>
      <c r="D9" s="257"/>
      <c r="E9" s="257"/>
      <c r="F9" s="257"/>
      <c r="G9" s="257"/>
      <c r="H9" s="257"/>
      <c r="I9" s="39">
        <v>5</v>
      </c>
      <c r="J9" s="41">
        <v>42530311</v>
      </c>
      <c r="K9" s="41">
        <f>RDG!L48</f>
        <v>1429937</v>
      </c>
    </row>
    <row r="10" spans="1:11" ht="12.75">
      <c r="A10" s="256" t="s">
        <v>254</v>
      </c>
      <c r="B10" s="257"/>
      <c r="C10" s="257"/>
      <c r="D10" s="257"/>
      <c r="E10" s="257"/>
      <c r="F10" s="257"/>
      <c r="G10" s="257"/>
      <c r="H10" s="257"/>
      <c r="I10" s="39">
        <v>6</v>
      </c>
      <c r="J10" s="41"/>
      <c r="K10" s="41"/>
    </row>
    <row r="11" spans="1:11" ht="12.75">
      <c r="A11" s="256" t="s">
        <v>255</v>
      </c>
      <c r="B11" s="257"/>
      <c r="C11" s="257"/>
      <c r="D11" s="257"/>
      <c r="E11" s="257"/>
      <c r="F11" s="257"/>
      <c r="G11" s="257"/>
      <c r="H11" s="257"/>
      <c r="I11" s="39">
        <v>7</v>
      </c>
      <c r="J11" s="41"/>
      <c r="K11" s="41"/>
    </row>
    <row r="12" spans="1:11" ht="12.75">
      <c r="A12" s="256" t="s">
        <v>256</v>
      </c>
      <c r="B12" s="257"/>
      <c r="C12" s="257"/>
      <c r="D12" s="257"/>
      <c r="E12" s="257"/>
      <c r="F12" s="257"/>
      <c r="G12" s="257"/>
      <c r="H12" s="257"/>
      <c r="I12" s="39">
        <v>8</v>
      </c>
      <c r="J12" s="41"/>
      <c r="K12" s="41"/>
    </row>
    <row r="13" spans="1:11" ht="12.75">
      <c r="A13" s="256" t="s">
        <v>257</v>
      </c>
      <c r="B13" s="257"/>
      <c r="C13" s="257"/>
      <c r="D13" s="257"/>
      <c r="E13" s="257"/>
      <c r="F13" s="257"/>
      <c r="G13" s="257"/>
      <c r="H13" s="257"/>
      <c r="I13" s="39">
        <v>9</v>
      </c>
      <c r="J13" s="41">
        <v>41648179</v>
      </c>
      <c r="K13" s="41">
        <f>Bilanca!K78</f>
        <v>40051699</v>
      </c>
    </row>
    <row r="14" spans="1:11" ht="12.75">
      <c r="A14" s="263" t="s">
        <v>258</v>
      </c>
      <c r="B14" s="264"/>
      <c r="C14" s="264"/>
      <c r="D14" s="264"/>
      <c r="E14" s="264"/>
      <c r="F14" s="264"/>
      <c r="G14" s="264"/>
      <c r="H14" s="264"/>
      <c r="I14" s="39">
        <v>10</v>
      </c>
      <c r="J14" s="67">
        <f>SUM(J5:J13)</f>
        <v>486100077</v>
      </c>
      <c r="K14" s="67">
        <f>SUM(K5:K13)</f>
        <v>485346796</v>
      </c>
    </row>
    <row r="15" spans="1:11" ht="12.75">
      <c r="A15" s="256" t="s">
        <v>259</v>
      </c>
      <c r="B15" s="257"/>
      <c r="C15" s="257"/>
      <c r="D15" s="257"/>
      <c r="E15" s="257"/>
      <c r="F15" s="257"/>
      <c r="G15" s="257"/>
      <c r="H15" s="257"/>
      <c r="I15" s="39">
        <v>11</v>
      </c>
      <c r="J15" s="41">
        <v>-6150460</v>
      </c>
      <c r="K15" s="41">
        <f>RDG!L58</f>
        <v>-1596481</v>
      </c>
    </row>
    <row r="16" spans="1:11" ht="12.75">
      <c r="A16" s="256" t="s">
        <v>260</v>
      </c>
      <c r="B16" s="257"/>
      <c r="C16" s="257"/>
      <c r="D16" s="257"/>
      <c r="E16" s="257"/>
      <c r="F16" s="257"/>
      <c r="G16" s="257"/>
      <c r="H16" s="257"/>
      <c r="I16" s="39">
        <v>12</v>
      </c>
      <c r="J16" s="41"/>
      <c r="K16" s="41"/>
    </row>
    <row r="17" spans="1:11" ht="12.75">
      <c r="A17" s="256" t="s">
        <v>261</v>
      </c>
      <c r="B17" s="257"/>
      <c r="C17" s="257"/>
      <c r="D17" s="257"/>
      <c r="E17" s="257"/>
      <c r="F17" s="257"/>
      <c r="G17" s="257"/>
      <c r="H17" s="257"/>
      <c r="I17" s="39">
        <v>13</v>
      </c>
      <c r="J17" s="41"/>
      <c r="K17" s="41"/>
    </row>
    <row r="18" spans="1:11" ht="12.75">
      <c r="A18" s="256" t="s">
        <v>262</v>
      </c>
      <c r="B18" s="257"/>
      <c r="C18" s="257"/>
      <c r="D18" s="257"/>
      <c r="E18" s="257"/>
      <c r="F18" s="257"/>
      <c r="G18" s="257"/>
      <c r="H18" s="257"/>
      <c r="I18" s="39">
        <v>14</v>
      </c>
      <c r="J18" s="41"/>
      <c r="K18" s="41"/>
    </row>
    <row r="19" spans="1:11" ht="12.75">
      <c r="A19" s="256" t="s">
        <v>263</v>
      </c>
      <c r="B19" s="257"/>
      <c r="C19" s="257"/>
      <c r="D19" s="257"/>
      <c r="E19" s="257"/>
      <c r="F19" s="257"/>
      <c r="G19" s="257"/>
      <c r="H19" s="257"/>
      <c r="I19" s="39">
        <v>15</v>
      </c>
      <c r="J19" s="41"/>
      <c r="K19" s="41"/>
    </row>
    <row r="20" spans="1:11" ht="12.75">
      <c r="A20" s="256" t="s">
        <v>264</v>
      </c>
      <c r="B20" s="257"/>
      <c r="C20" s="257"/>
      <c r="D20" s="257"/>
      <c r="E20" s="257"/>
      <c r="F20" s="257"/>
      <c r="G20" s="257"/>
      <c r="H20" s="257"/>
      <c r="I20" s="39">
        <v>16</v>
      </c>
      <c r="J20" s="41">
        <v>37336096</v>
      </c>
      <c r="K20" s="41">
        <v>843200</v>
      </c>
    </row>
    <row r="21" spans="1:11" ht="12.75">
      <c r="A21" s="263" t="s">
        <v>265</v>
      </c>
      <c r="B21" s="264"/>
      <c r="C21" s="264"/>
      <c r="D21" s="264"/>
      <c r="E21" s="264"/>
      <c r="F21" s="264"/>
      <c r="G21" s="264"/>
      <c r="H21" s="264"/>
      <c r="I21" s="39">
        <v>17</v>
      </c>
      <c r="J21" s="68">
        <f>SUM(J15:J20)</f>
        <v>31185636</v>
      </c>
      <c r="K21" s="68">
        <f>SUM(K15:K20)</f>
        <v>-753281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266</v>
      </c>
      <c r="B23" s="266"/>
      <c r="C23" s="266"/>
      <c r="D23" s="266"/>
      <c r="E23" s="266"/>
      <c r="F23" s="266"/>
      <c r="G23" s="266"/>
      <c r="H23" s="266"/>
      <c r="I23" s="42">
        <v>18</v>
      </c>
      <c r="J23" s="40"/>
      <c r="K23" s="40"/>
    </row>
    <row r="24" spans="1:11" ht="17.25" customHeight="1">
      <c r="A24" s="267" t="s">
        <v>267</v>
      </c>
      <c r="B24" s="268"/>
      <c r="C24" s="268"/>
      <c r="D24" s="268"/>
      <c r="E24" s="268"/>
      <c r="F24" s="268"/>
      <c r="G24" s="268"/>
      <c r="H24" s="268"/>
      <c r="I24" s="43">
        <v>19</v>
      </c>
      <c r="J24" s="68"/>
      <c r="K24" s="68"/>
    </row>
    <row r="25" spans="1:11" ht="30" customHeight="1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2013-04-24T12:22:41Z</cp:lastPrinted>
  <dcterms:created xsi:type="dcterms:W3CDTF">2008-10-17T11:51:54Z</dcterms:created>
  <dcterms:modified xsi:type="dcterms:W3CDTF">2013-07-30T13:05:24Z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