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<sst xmlns="http://schemas.openxmlformats.org/spreadsheetml/2006/main" count="346" uniqueCount="312">
  <si>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</si>
  <si>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</si>
  <si>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</si>
  <si>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</si>
  <si>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</si>
  <si>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</si>
  <si>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</si>
  <si>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</si>
  <si>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</si>
  <si>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</si>
  <si>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</si>
  <si>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</si>
  <si>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</si>
  <si>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</si>
  <si>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</si>
  <si>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</si>
  <si>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</si>
  <si>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</si>
  <si>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</si>
  <si>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</si>
  <si>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</si>
  <si>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</si>
  <si>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</si>
  <si>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</si>
  <si>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</si>
  <si>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</si>
  <si>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</si>
  <si>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</si>
  <si>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</si>
  <si>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</si>
  <si>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</si>
  <si>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</si>
  <si>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</si>
  <si>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</si>
  <si>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</si>
  <si>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</si>
  <si>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</si>
  <si>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</si>
  <si>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</si>
  <si>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</si>
  <si>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</si>
  <si>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</si>
  <si>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</si>
  <si>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</si>
  <si>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</si>
  <si>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</si>
  <si>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</si>
  <si>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</si>
  <si>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</si>
  <si>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</si>
  <si>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</si>
  <si>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</si>
  <si>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</si>
  <si>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</si>
  <si>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</si>
  <si>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</si>
  <si>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</si>
  <si>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</si>
  <si>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</si>
  <si>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</si>
  <si>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</si>
  <si>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</si>
  <si>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</si>
  <si>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</si>
  <si>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</si>
  <si>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</si>
  <si>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</si>
  <si>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</si>
  <si>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</si>
  <si>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</si>
  <si>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</si>
  <si>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</si>
  <si>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</si>
  <si>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</si>
  <si>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</si>
  <si>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</si>
  <si>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</si>
  <si>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</si>
  <si>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</si>
  <si>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</si>
  <si>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</si>
  <si>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</si>
  <si>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</si>
  <si>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</si>
  <si>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</si>
  <si>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</si>
  <si>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</si>
  <si>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</si>
  <si>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</si>
  <si>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</si>
  <si>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</si>
  <si>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</si>
  <si>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</si>
  <si>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</si>
  <si>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</si>
  <si>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</si>
  <si>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</si>
  <si>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</si>
  <si>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</si>
  <si>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</si>
  <si>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</si>
  <si>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</si>
  <si>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</si>
  <si>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</si>
  <si>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</si>
  <si>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</si>
  <si>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</si>
  <si>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</si>
  <si>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</si>
  <si>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</si>
  <si>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</si>
  <si>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</si>
  <si>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</si>
  <si>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</si>
  <si>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</si>
  <si>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</si>
  <si>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</si>
  <si>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</si>
  <si>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</si>
  <si>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</si>
  <si>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</si>
  <si>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</si>
  <si>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</si>
  <si>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</si>
  <si>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</si>
  <si>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</si>
  <si>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</si>
  <si>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</si>
  <si>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</si>
  <si>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</si>
  <si>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</si>
  <si>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</si>
  <si>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</si>
  <si>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</si>
  <si>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</si>
  <si>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</si>
  <si>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</si>
  <si>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</si>
  <si>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</si>
  <si>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</si>
  <si>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</si>
  <si>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</si>
  <si>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</si>
  <si>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</si>
  <si>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</si>
  <si>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</si>
  <si>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</si>
  <si>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</si>
  <si>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</si>
  <si>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</si>
  <si>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</si>
  <si>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</si>
  <si>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</si>
  <si>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</si>
  <si>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</si>
  <si>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</si>
  <si>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</si>
  <si>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</si>
  <si>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</si>
  <si>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</si>
  <si>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</si>
  <si>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</si>
  <si>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</si>
  <si>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</si>
  <si>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</si>
  <si>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</si>
  <si>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</si>
  <si>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</si>
  <si>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</si>
  <si>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</si>
  <si>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</si>
  <si>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</si>
  <si>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</si>
  <si>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</si>
  <si>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</si>
  <si>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</si>
  <si>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</si>
  <si>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</si>
  <si>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</si>
  <si>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</si>
  <si>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</si>
  <si>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</si>
  <si>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</si>
  <si>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</si>
  <si>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</si>
  <si>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</si>
  <si>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</si>
  <si>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</si>
  <si>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</si>
  <si>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</si>
  <si>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</si>
  <si>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</si>
  <si>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</si>
  <si>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</si>
  <si>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</si>
  <si>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</si>
  <si>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</si>
  <si>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</si>
  <si>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</si>
  <si>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</si>
  <si>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</si>
  <si>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</si>
  <si>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</si>
  <si>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</si>
  <si>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</si>
  <si>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</si>
  <si>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</si>
  <si>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</si>
  <si>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</si>
  <si>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</si>
  <si>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</si>
  <si>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</si>
  <si>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</si>
  <si>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</si>
  <si>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</si>
  <si>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</si>
  <si>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</si>
  <si>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</si>
  <si>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</si>
  <si>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</si>
  <si>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</si>
  <si>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</si>
  <si>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</si>
  <si>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</si>
  <si>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</si>
  <si>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</si>
  <si>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</si>
  <si>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</si>
  <si>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</si>
  <si>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</si>
  <si>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</si>
  <si>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</si>
  <si>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</si>
  <si>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</si>
  <si>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</si>
  <si>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</si>
  <si>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</si>
  <si>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</si>
  <si>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</si>
  <si>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</si>
  <si>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</si>
  <si>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</si>
  <si>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</si>
  <si>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</si>
  <si>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</si>
  <si>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</si>
  <si>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</si>
  <si>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</si>
  <si>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</si>
  <si>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</si>
  <si>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</si>
  <si>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</si>
  <si>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</si>
  <si>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</si>
  <si>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</si>
  <si>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</si>
  <si>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</si>
  <si>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</si>
  <si>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</si>
  <si>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</si>
  <si>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</si>
  <si>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</si>
  <si>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</si>
  <si>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</si>
  <si>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</si>
  <si>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</si>
  <si>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</si>
  <si>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</si>
  <si>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</si>
  <si>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</si>
  <si>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</si>
  <si>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</si>
  <si>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</si>
  <si>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</si>
  <si>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</si>
  <si>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</si>
  <si>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</si>
  <si>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</si>
  <si>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</si>
  <si>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</si>
  <si>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</si>
  <si>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</si>
  <si>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</si>
  <si>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</si>
  <si>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</si>
  <si>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</si>
  <si>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</si>
  <si>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</si>
  <si>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</si>
  <si>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</si>
  <si>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</si>
  <si>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</si>
  <si>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</si>
  <si>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</si>
  <si>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</si>
  <si>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</si>
  <si>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</si>
  <si>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</si>
  <si>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</si>
  <si>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</si>
  <si>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</si>
  <si>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</si>
  <si>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</si>
  <si>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</si>
  <si>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 xml:space="preserve">Obveznik: ULJANIK PLOVIDBA D.D. </t>
  </si>
  <si>
    <t>Obveznik: ULJANIK PLOVIDBA D.D.</t>
  </si>
  <si>
    <t xml:space="preserve">  7. Manjinski interes</t>
  </si>
  <si>
    <t>01.01.2013.</t>
  </si>
  <si>
    <t>30.06.2013.</t>
  </si>
  <si>
    <t>stanje na dan 30.06.2013.</t>
  </si>
  <si>
    <t>u razdoblju 01.01.2013. do 30.06.2013.</t>
  </si>
  <si>
    <t>Polugodišnji financijski izvještaj poduzetnika TFI-POD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</si>
</sst>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>
      <alignment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24" borderId="25" xfId="57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3630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847725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3" t="s">
        <v>214</v>
      </c>
      <c r="B1" s="184"/>
      <c r="C1" s="184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43" t="s">
        <v>215</v>
      </c>
      <c r="B2" s="144"/>
      <c r="C2" s="144"/>
      <c r="D2" s="145"/>
      <c r="E2" s="109" t="s">
        <v>307</v>
      </c>
      <c r="F2" s="11"/>
      <c r="G2" s="12" t="s">
        <v>216</v>
      </c>
      <c r="H2" s="109" t="s">
        <v>308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" customHeight="1">
      <c r="A4" s="146" t="s">
        <v>311</v>
      </c>
      <c r="B4" s="147"/>
      <c r="C4" s="147"/>
      <c r="D4" s="147"/>
      <c r="E4" s="147"/>
      <c r="F4" s="147"/>
      <c r="G4" s="147"/>
      <c r="H4" s="147"/>
      <c r="I4" s="148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49" t="s">
        <v>217</v>
      </c>
      <c r="B6" s="150"/>
      <c r="C6" s="141" t="s">
        <v>283</v>
      </c>
      <c r="D6" s="142"/>
      <c r="E6" s="28"/>
      <c r="F6" s="28"/>
      <c r="G6" s="28"/>
      <c r="H6" s="28"/>
      <c r="I6" s="82"/>
      <c r="J6" s="9"/>
      <c r="K6" s="9"/>
      <c r="L6" s="9"/>
    </row>
    <row r="7" spans="1:12" ht="12.75">
      <c r="A7" s="83"/>
      <c r="B7" s="21"/>
      <c r="C7" s="15"/>
      <c r="D7" s="15"/>
      <c r="E7" s="28"/>
      <c r="F7" s="28"/>
      <c r="G7" s="28"/>
      <c r="H7" s="28"/>
      <c r="I7" s="82"/>
      <c r="J7" s="9"/>
      <c r="K7" s="9"/>
      <c r="L7" s="9"/>
    </row>
    <row r="8" spans="1:12" ht="12.75">
      <c r="A8" s="135" t="s">
        <v>218</v>
      </c>
      <c r="B8" s="136"/>
      <c r="C8" s="141" t="s">
        <v>284</v>
      </c>
      <c r="D8" s="142"/>
      <c r="E8" s="28"/>
      <c r="F8" s="28"/>
      <c r="G8" s="28"/>
      <c r="H8" s="28"/>
      <c r="I8" s="84"/>
      <c r="J8" s="9"/>
      <c r="K8" s="9"/>
      <c r="L8" s="9"/>
    </row>
    <row r="9" spans="1:12" ht="12.75">
      <c r="A9" s="85"/>
      <c r="B9" s="46"/>
      <c r="C9" s="19"/>
      <c r="D9" s="25"/>
      <c r="E9" s="15"/>
      <c r="F9" s="15"/>
      <c r="G9" s="15"/>
      <c r="H9" s="15"/>
      <c r="I9" s="84"/>
      <c r="J9" s="9"/>
      <c r="K9" s="9"/>
      <c r="L9" s="9"/>
    </row>
    <row r="10" spans="1:12" ht="12.75">
      <c r="A10" s="138" t="s">
        <v>219</v>
      </c>
      <c r="B10" s="139"/>
      <c r="C10" s="141" t="s">
        <v>285</v>
      </c>
      <c r="D10" s="142"/>
      <c r="E10" s="15"/>
      <c r="F10" s="15"/>
      <c r="G10" s="15"/>
      <c r="H10" s="15"/>
      <c r="I10" s="84"/>
      <c r="J10" s="9"/>
      <c r="K10" s="9"/>
      <c r="L10" s="9"/>
    </row>
    <row r="11" spans="1:12" ht="12.75">
      <c r="A11" s="140"/>
      <c r="B11" s="139"/>
      <c r="C11" s="15"/>
      <c r="D11" s="15"/>
      <c r="E11" s="15"/>
      <c r="F11" s="15"/>
      <c r="G11" s="15"/>
      <c r="H11" s="15"/>
      <c r="I11" s="84"/>
      <c r="J11" s="9"/>
      <c r="K11" s="9"/>
      <c r="L11" s="9"/>
    </row>
    <row r="12" spans="1:12" ht="12.75">
      <c r="A12" s="149" t="s">
        <v>220</v>
      </c>
      <c r="B12" s="150"/>
      <c r="C12" s="125" t="s">
        <v>286</v>
      </c>
      <c r="D12" s="126"/>
      <c r="E12" s="126"/>
      <c r="F12" s="126"/>
      <c r="G12" s="126"/>
      <c r="H12" s="126"/>
      <c r="I12" s="127"/>
      <c r="J12" s="9"/>
      <c r="K12" s="9"/>
      <c r="L12" s="9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9"/>
      <c r="K13" s="9"/>
      <c r="L13" s="9"/>
    </row>
    <row r="14" spans="1:12" ht="12.75">
      <c r="A14" s="149" t="s">
        <v>221</v>
      </c>
      <c r="B14" s="150"/>
      <c r="C14" s="128">
        <v>52100</v>
      </c>
      <c r="D14" s="129"/>
      <c r="E14" s="15"/>
      <c r="F14" s="125" t="s">
        <v>287</v>
      </c>
      <c r="G14" s="126"/>
      <c r="H14" s="126"/>
      <c r="I14" s="127"/>
      <c r="J14" s="9"/>
      <c r="K14" s="9"/>
      <c r="L14" s="9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9"/>
      <c r="K15" s="9"/>
      <c r="L15" s="9"/>
    </row>
    <row r="16" spans="1:12" ht="12.75">
      <c r="A16" s="149" t="s">
        <v>222</v>
      </c>
      <c r="B16" s="150"/>
      <c r="C16" s="137" t="s">
        <v>288</v>
      </c>
      <c r="D16" s="134"/>
      <c r="E16" s="134"/>
      <c r="F16" s="134"/>
      <c r="G16" s="134"/>
      <c r="H16" s="134"/>
      <c r="I16" s="130"/>
      <c r="J16" s="9"/>
      <c r="K16" s="9"/>
      <c r="L16" s="9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9"/>
      <c r="K17" s="9"/>
      <c r="L17" s="9"/>
    </row>
    <row r="18" spans="1:12" ht="12.75">
      <c r="A18" s="149" t="s">
        <v>223</v>
      </c>
      <c r="B18" s="150"/>
      <c r="C18" s="131" t="s">
        <v>291</v>
      </c>
      <c r="D18" s="132"/>
      <c r="E18" s="132"/>
      <c r="F18" s="132"/>
      <c r="G18" s="132"/>
      <c r="H18" s="132"/>
      <c r="I18" s="133"/>
      <c r="J18" s="9"/>
      <c r="K18" s="9"/>
      <c r="L18" s="9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9"/>
      <c r="K19" s="9"/>
      <c r="L19" s="9"/>
    </row>
    <row r="20" spans="1:12" ht="12.75">
      <c r="A20" s="149" t="s">
        <v>224</v>
      </c>
      <c r="B20" s="150"/>
      <c r="C20" s="131" t="s">
        <v>292</v>
      </c>
      <c r="D20" s="132"/>
      <c r="E20" s="132"/>
      <c r="F20" s="132"/>
      <c r="G20" s="132"/>
      <c r="H20" s="132"/>
      <c r="I20" s="133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49" t="s">
        <v>225</v>
      </c>
      <c r="B22" s="150"/>
      <c r="C22" s="110">
        <v>359</v>
      </c>
      <c r="D22" s="125" t="s">
        <v>287</v>
      </c>
      <c r="E22" s="123"/>
      <c r="F22" s="124"/>
      <c r="G22" s="149"/>
      <c r="H22" s="152"/>
      <c r="I22" s="86"/>
      <c r="J22" s="9"/>
      <c r="K22" s="9"/>
      <c r="L22" s="9"/>
    </row>
    <row r="23" spans="1:12" ht="12.75">
      <c r="A23" s="83"/>
      <c r="B23" s="21"/>
      <c r="C23" s="15"/>
      <c r="D23" s="23"/>
      <c r="E23" s="23"/>
      <c r="F23" s="23"/>
      <c r="G23" s="23"/>
      <c r="H23" s="15"/>
      <c r="I23" s="84"/>
      <c r="J23" s="9"/>
      <c r="K23" s="9"/>
      <c r="L23" s="9"/>
    </row>
    <row r="24" spans="1:12" ht="12.75">
      <c r="A24" s="149" t="s">
        <v>226</v>
      </c>
      <c r="B24" s="150"/>
      <c r="C24" s="110">
        <v>18</v>
      </c>
      <c r="D24" s="125" t="s">
        <v>289</v>
      </c>
      <c r="E24" s="123"/>
      <c r="F24" s="123"/>
      <c r="G24" s="124"/>
      <c r="H24" s="47" t="s">
        <v>227</v>
      </c>
      <c r="I24" s="111">
        <v>32</v>
      </c>
      <c r="J24" s="9"/>
      <c r="K24" s="9"/>
      <c r="L24" s="9"/>
    </row>
    <row r="25" spans="1:12" ht="12.75">
      <c r="A25" s="83"/>
      <c r="B25" s="21"/>
      <c r="C25" s="15"/>
      <c r="D25" s="23"/>
      <c r="E25" s="23"/>
      <c r="F25" s="23"/>
      <c r="G25" s="21"/>
      <c r="H25" s="21" t="s">
        <v>280</v>
      </c>
      <c r="I25" s="87"/>
      <c r="J25" s="9"/>
      <c r="K25" s="9"/>
      <c r="L25" s="9"/>
    </row>
    <row r="26" spans="1:12" ht="12.75">
      <c r="A26" s="149" t="s">
        <v>228</v>
      </c>
      <c r="B26" s="150"/>
      <c r="C26" s="112" t="s">
        <v>290</v>
      </c>
      <c r="D26" s="24"/>
      <c r="E26" s="32"/>
      <c r="F26" s="23"/>
      <c r="G26" s="151" t="s">
        <v>229</v>
      </c>
      <c r="H26" s="150"/>
      <c r="I26" s="113" t="s">
        <v>293</v>
      </c>
      <c r="J26" s="9"/>
      <c r="K26" s="9"/>
      <c r="L26" s="9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9"/>
      <c r="K27" s="9"/>
      <c r="L27" s="9"/>
    </row>
    <row r="28" spans="1:12" ht="12.75">
      <c r="A28" s="153" t="s">
        <v>230</v>
      </c>
      <c r="B28" s="154"/>
      <c r="C28" s="155"/>
      <c r="D28" s="155"/>
      <c r="E28" s="156" t="s">
        <v>231</v>
      </c>
      <c r="F28" s="157"/>
      <c r="G28" s="157"/>
      <c r="H28" s="158" t="s">
        <v>232</v>
      </c>
      <c r="I28" s="159"/>
      <c r="J28" s="9"/>
      <c r="K28" s="9"/>
      <c r="L28" s="9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9"/>
      <c r="K29" s="9"/>
      <c r="L29" s="9"/>
    </row>
    <row r="30" spans="1:12" ht="12.75">
      <c r="A30" s="160" t="s">
        <v>286</v>
      </c>
      <c r="B30" s="161"/>
      <c r="C30" s="161"/>
      <c r="D30" s="162"/>
      <c r="E30" s="160" t="s">
        <v>287</v>
      </c>
      <c r="F30" s="161"/>
      <c r="G30" s="161"/>
      <c r="H30" s="141" t="s">
        <v>294</v>
      </c>
      <c r="I30" s="142"/>
      <c r="J30" s="9"/>
      <c r="K30" s="9"/>
      <c r="L30" s="9"/>
    </row>
    <row r="31" spans="1:12" ht="12.75">
      <c r="A31" s="83"/>
      <c r="B31" s="21"/>
      <c r="C31" s="20"/>
      <c r="D31" s="163"/>
      <c r="E31" s="163"/>
      <c r="F31" s="163"/>
      <c r="G31" s="164"/>
      <c r="H31" s="15"/>
      <c r="I31" s="90"/>
      <c r="J31" s="9"/>
      <c r="K31" s="9"/>
      <c r="L31" s="9"/>
    </row>
    <row r="32" spans="1:12" ht="12.75">
      <c r="A32" s="160" t="s">
        <v>295</v>
      </c>
      <c r="B32" s="161"/>
      <c r="C32" s="161"/>
      <c r="D32" s="162"/>
      <c r="E32" s="160" t="s">
        <v>296</v>
      </c>
      <c r="F32" s="161"/>
      <c r="G32" s="161"/>
      <c r="H32" s="141"/>
      <c r="I32" s="142"/>
      <c r="J32" s="9"/>
      <c r="K32" s="9"/>
      <c r="L32" s="9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9"/>
      <c r="K33" s="9"/>
      <c r="L33" s="9"/>
    </row>
    <row r="34" spans="1:12" ht="12.75">
      <c r="A34" s="160" t="s">
        <v>297</v>
      </c>
      <c r="B34" s="161"/>
      <c r="C34" s="161"/>
      <c r="D34" s="162"/>
      <c r="E34" s="160" t="s">
        <v>287</v>
      </c>
      <c r="F34" s="161"/>
      <c r="G34" s="161"/>
      <c r="H34" s="141" t="s">
        <v>298</v>
      </c>
      <c r="I34" s="142"/>
      <c r="J34" s="9"/>
      <c r="K34" s="9"/>
      <c r="L34" s="9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9"/>
      <c r="K35" s="9"/>
      <c r="L35" s="9"/>
    </row>
    <row r="36" spans="1:12" ht="12.75">
      <c r="A36" s="160"/>
      <c r="B36" s="161"/>
      <c r="C36" s="161"/>
      <c r="D36" s="162"/>
      <c r="E36" s="160"/>
      <c r="F36" s="161"/>
      <c r="G36" s="161"/>
      <c r="H36" s="141"/>
      <c r="I36" s="142"/>
      <c r="J36" s="9"/>
      <c r="K36" s="9"/>
      <c r="L36" s="9"/>
    </row>
    <row r="37" spans="1:12" ht="12.75">
      <c r="A37" s="92"/>
      <c r="B37" s="29"/>
      <c r="C37" s="165"/>
      <c r="D37" s="166"/>
      <c r="E37" s="15"/>
      <c r="F37" s="165"/>
      <c r="G37" s="166"/>
      <c r="H37" s="15"/>
      <c r="I37" s="84"/>
      <c r="J37" s="9"/>
      <c r="K37" s="9"/>
      <c r="L37" s="9"/>
    </row>
    <row r="38" spans="1:12" ht="12.75">
      <c r="A38" s="160"/>
      <c r="B38" s="161"/>
      <c r="C38" s="161"/>
      <c r="D38" s="162"/>
      <c r="E38" s="160"/>
      <c r="F38" s="161"/>
      <c r="G38" s="161"/>
      <c r="H38" s="141"/>
      <c r="I38" s="142"/>
      <c r="J38" s="9"/>
      <c r="K38" s="9"/>
      <c r="L38" s="9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9"/>
      <c r="K39" s="9"/>
      <c r="L39" s="9"/>
    </row>
    <row r="40" spans="1:12" ht="12.75">
      <c r="A40" s="160"/>
      <c r="B40" s="161"/>
      <c r="C40" s="161"/>
      <c r="D40" s="162"/>
      <c r="E40" s="160"/>
      <c r="F40" s="161"/>
      <c r="G40" s="161"/>
      <c r="H40" s="141"/>
      <c r="I40" s="142"/>
      <c r="J40" s="9"/>
      <c r="K40" s="9"/>
      <c r="L40" s="9"/>
    </row>
    <row r="41" spans="1:12" ht="12.75">
      <c r="A41" s="114"/>
      <c r="B41" s="32"/>
      <c r="C41" s="32"/>
      <c r="D41" s="32"/>
      <c r="E41" s="22"/>
      <c r="F41" s="115"/>
      <c r="G41" s="115"/>
      <c r="H41" s="116"/>
      <c r="I41" s="93"/>
      <c r="J41" s="9"/>
      <c r="K41" s="9"/>
      <c r="L41" s="9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9"/>
      <c r="K42" s="9"/>
      <c r="L42" s="9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9"/>
      <c r="K43" s="9"/>
      <c r="L43" s="9"/>
    </row>
    <row r="44" spans="1:12" ht="12.75">
      <c r="A44" s="138" t="s">
        <v>233</v>
      </c>
      <c r="B44" s="173"/>
      <c r="C44" s="141"/>
      <c r="D44" s="142"/>
      <c r="E44" s="25"/>
      <c r="F44" s="125"/>
      <c r="G44" s="161"/>
      <c r="H44" s="161"/>
      <c r="I44" s="162"/>
      <c r="J44" s="9"/>
      <c r="K44" s="9"/>
      <c r="L44" s="9"/>
    </row>
    <row r="45" spans="1:12" ht="12.75">
      <c r="A45" s="92"/>
      <c r="B45" s="29"/>
      <c r="C45" s="165"/>
      <c r="D45" s="166"/>
      <c r="E45" s="15"/>
      <c r="F45" s="165"/>
      <c r="G45" s="167"/>
      <c r="H45" s="34"/>
      <c r="I45" s="96"/>
      <c r="J45" s="9"/>
      <c r="K45" s="9"/>
      <c r="L45" s="9"/>
    </row>
    <row r="46" spans="1:12" ht="12.75">
      <c r="A46" s="138" t="s">
        <v>234</v>
      </c>
      <c r="B46" s="173"/>
      <c r="C46" s="125" t="s">
        <v>299</v>
      </c>
      <c r="D46" s="186"/>
      <c r="E46" s="186"/>
      <c r="F46" s="186"/>
      <c r="G46" s="186"/>
      <c r="H46" s="186"/>
      <c r="I46" s="186"/>
      <c r="J46" s="9"/>
      <c r="K46" s="9"/>
      <c r="L46" s="9"/>
    </row>
    <row r="47" spans="1:12" ht="12.75">
      <c r="A47" s="83"/>
      <c r="B47" s="21"/>
      <c r="C47" s="20" t="s">
        <v>235</v>
      </c>
      <c r="D47" s="15"/>
      <c r="E47" s="15"/>
      <c r="F47" s="15"/>
      <c r="G47" s="15"/>
      <c r="H47" s="15"/>
      <c r="I47" s="84"/>
      <c r="J47" s="9"/>
      <c r="K47" s="9"/>
      <c r="L47" s="9"/>
    </row>
    <row r="48" spans="1:12" ht="12.75">
      <c r="A48" s="138" t="s">
        <v>236</v>
      </c>
      <c r="B48" s="173"/>
      <c r="C48" s="177" t="s">
        <v>301</v>
      </c>
      <c r="D48" s="175"/>
      <c r="E48" s="176"/>
      <c r="F48" s="15"/>
      <c r="G48" s="47" t="s">
        <v>237</v>
      </c>
      <c r="H48" s="177" t="s">
        <v>300</v>
      </c>
      <c r="I48" s="176"/>
      <c r="J48" s="9"/>
      <c r="K48" s="9"/>
      <c r="L48" s="9"/>
    </row>
    <row r="49" spans="1:12" ht="12.75">
      <c r="A49" s="83"/>
      <c r="B49" s="21"/>
      <c r="C49" s="20"/>
      <c r="D49" s="15"/>
      <c r="E49" s="15"/>
      <c r="F49" s="15"/>
      <c r="G49" s="15"/>
      <c r="H49" s="15"/>
      <c r="I49" s="84"/>
      <c r="J49" s="9"/>
      <c r="K49" s="9"/>
      <c r="L49" s="9"/>
    </row>
    <row r="50" spans="1:12" ht="12.75">
      <c r="A50" s="138" t="s">
        <v>223</v>
      </c>
      <c r="B50" s="173"/>
      <c r="C50" s="174" t="s">
        <v>302</v>
      </c>
      <c r="D50" s="175"/>
      <c r="E50" s="175"/>
      <c r="F50" s="175"/>
      <c r="G50" s="175"/>
      <c r="H50" s="175"/>
      <c r="I50" s="176"/>
      <c r="J50" s="9"/>
      <c r="K50" s="9"/>
      <c r="L50" s="9"/>
    </row>
    <row r="51" spans="1:12" ht="12.75">
      <c r="A51" s="83"/>
      <c r="B51" s="21"/>
      <c r="C51" s="15"/>
      <c r="D51" s="15"/>
      <c r="E51" s="15"/>
      <c r="F51" s="15"/>
      <c r="G51" s="15"/>
      <c r="H51" s="15"/>
      <c r="I51" s="84"/>
      <c r="J51" s="9"/>
      <c r="K51" s="9"/>
      <c r="L51" s="9"/>
    </row>
    <row r="52" spans="1:12" ht="12.75">
      <c r="A52" s="149" t="s">
        <v>238</v>
      </c>
      <c r="B52" s="150"/>
      <c r="C52" s="177" t="s">
        <v>303</v>
      </c>
      <c r="D52" s="175"/>
      <c r="E52" s="175"/>
      <c r="F52" s="175"/>
      <c r="G52" s="175"/>
      <c r="H52" s="175"/>
      <c r="I52" s="127"/>
      <c r="J52" s="9"/>
      <c r="K52" s="9"/>
      <c r="L52" s="9"/>
    </row>
    <row r="53" spans="1:12" ht="12.75">
      <c r="A53" s="97"/>
      <c r="B53" s="19"/>
      <c r="C53" s="185" t="s">
        <v>239</v>
      </c>
      <c r="D53" s="185"/>
      <c r="E53" s="185"/>
      <c r="F53" s="185"/>
      <c r="G53" s="185"/>
      <c r="H53" s="185"/>
      <c r="I53" s="98"/>
      <c r="J53" s="9"/>
      <c r="K53" s="9"/>
      <c r="L53" s="9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9"/>
      <c r="K54" s="9"/>
      <c r="L54" s="9"/>
    </row>
    <row r="55" spans="1:12" ht="12.75">
      <c r="A55" s="97"/>
      <c r="B55" s="178" t="s">
        <v>240</v>
      </c>
      <c r="C55" s="179"/>
      <c r="D55" s="179"/>
      <c r="E55" s="179"/>
      <c r="F55" s="45"/>
      <c r="G55" s="45"/>
      <c r="H55" s="45"/>
      <c r="I55" s="99"/>
      <c r="J55" s="9"/>
      <c r="K55" s="9"/>
      <c r="L55" s="9"/>
    </row>
    <row r="56" spans="1:12" ht="12.75">
      <c r="A56" s="97"/>
      <c r="B56" s="180" t="s">
        <v>270</v>
      </c>
      <c r="C56" s="181"/>
      <c r="D56" s="181"/>
      <c r="E56" s="181"/>
      <c r="F56" s="181"/>
      <c r="G56" s="181"/>
      <c r="H56" s="181"/>
      <c r="I56" s="182"/>
      <c r="J56" s="9"/>
      <c r="K56" s="9"/>
      <c r="L56" s="9"/>
    </row>
    <row r="57" spans="1:12" ht="12.75">
      <c r="A57" s="97"/>
      <c r="B57" s="180" t="s">
        <v>271</v>
      </c>
      <c r="C57" s="181"/>
      <c r="D57" s="181"/>
      <c r="E57" s="181"/>
      <c r="F57" s="181"/>
      <c r="G57" s="181"/>
      <c r="H57" s="181"/>
      <c r="I57" s="99"/>
      <c r="J57" s="9"/>
      <c r="K57" s="9"/>
      <c r="L57" s="9"/>
    </row>
    <row r="58" spans="1:12" ht="12.75">
      <c r="A58" s="97"/>
      <c r="B58" s="180" t="s">
        <v>272</v>
      </c>
      <c r="C58" s="181"/>
      <c r="D58" s="181"/>
      <c r="E58" s="181"/>
      <c r="F58" s="181"/>
      <c r="G58" s="181"/>
      <c r="H58" s="181"/>
      <c r="I58" s="182"/>
      <c r="J58" s="9"/>
      <c r="K58" s="9"/>
      <c r="L58" s="9"/>
    </row>
    <row r="59" spans="1:12" ht="12.75">
      <c r="A59" s="97"/>
      <c r="B59" s="180" t="s">
        <v>273</v>
      </c>
      <c r="C59" s="181"/>
      <c r="D59" s="181"/>
      <c r="E59" s="181"/>
      <c r="F59" s="181"/>
      <c r="G59" s="181"/>
      <c r="H59" s="181"/>
      <c r="I59" s="182"/>
      <c r="J59" s="9"/>
      <c r="K59" s="9"/>
      <c r="L59" s="9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9"/>
      <c r="K60" s="9"/>
      <c r="L60" s="9"/>
    </row>
    <row r="61" spans="1:12" ht="13.5" thickBot="1">
      <c r="A61" s="103" t="s">
        <v>241</v>
      </c>
      <c r="B61" s="15"/>
      <c r="C61" s="15"/>
      <c r="D61" s="15"/>
      <c r="E61" s="15"/>
      <c r="F61" s="15"/>
      <c r="G61" s="36"/>
      <c r="H61" s="37"/>
      <c r="I61" s="104"/>
      <c r="J61" s="9"/>
      <c r="K61" s="9"/>
      <c r="L61" s="9"/>
    </row>
    <row r="62" spans="1:12" ht="12.75">
      <c r="A62" s="79"/>
      <c r="B62" s="15"/>
      <c r="C62" s="15"/>
      <c r="D62" s="15"/>
      <c r="E62" s="19" t="s">
        <v>242</v>
      </c>
      <c r="F62" s="32"/>
      <c r="G62" s="168" t="s">
        <v>243</v>
      </c>
      <c r="H62" s="169"/>
      <c r="I62" s="170"/>
      <c r="J62" s="9"/>
      <c r="K62" s="9"/>
      <c r="L62" s="9"/>
    </row>
    <row r="63" spans="1:12" ht="12.75">
      <c r="A63" s="105"/>
      <c r="B63" s="106"/>
      <c r="C63" s="107"/>
      <c r="D63" s="107"/>
      <c r="E63" s="107"/>
      <c r="F63" s="107"/>
      <c r="G63" s="171"/>
      <c r="H63" s="172"/>
      <c r="I63" s="108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8">
      <selection activeCell="K118" sqref="K118:K119"/>
    </sheetView>
  </sheetViews>
  <sheetFormatPr defaultColWidth="9.140625" defaultRowHeight="12.75"/>
  <cols>
    <col min="1" max="9" width="9.140625" style="48" customWidth="1"/>
    <col min="10" max="10" width="11.140625" style="48" customWidth="1"/>
    <col min="11" max="11" width="11.140625" style="48" bestFit="1" customWidth="1"/>
    <col min="12" max="16384" width="9.140625" style="48" customWidth="1"/>
  </cols>
  <sheetData>
    <row r="1" spans="1:11" ht="12.75" customHeight="1">
      <c r="A1" s="220" t="s">
        <v>127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309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304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2.5">
      <c r="A4" s="225" t="s">
        <v>50</v>
      </c>
      <c r="B4" s="226"/>
      <c r="C4" s="226"/>
      <c r="D4" s="226"/>
      <c r="E4" s="226"/>
      <c r="F4" s="226"/>
      <c r="G4" s="226"/>
      <c r="H4" s="227"/>
      <c r="I4" s="54" t="s">
        <v>244</v>
      </c>
      <c r="J4" s="55" t="s">
        <v>281</v>
      </c>
      <c r="K4" s="56" t="s">
        <v>282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3">
        <v>2</v>
      </c>
      <c r="J5" s="52">
        <v>3</v>
      </c>
      <c r="K5" s="52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1" t="s">
        <v>51</v>
      </c>
      <c r="B7" s="202"/>
      <c r="C7" s="202"/>
      <c r="D7" s="202"/>
      <c r="E7" s="202"/>
      <c r="F7" s="202"/>
      <c r="G7" s="202"/>
      <c r="H7" s="219"/>
      <c r="I7" s="3">
        <v>1</v>
      </c>
      <c r="J7" s="5"/>
      <c r="K7" s="5"/>
    </row>
    <row r="8" spans="1:11" ht="12.75">
      <c r="A8" s="208" t="s">
        <v>8</v>
      </c>
      <c r="B8" s="209"/>
      <c r="C8" s="209"/>
      <c r="D8" s="209"/>
      <c r="E8" s="209"/>
      <c r="F8" s="209"/>
      <c r="G8" s="209"/>
      <c r="H8" s="210"/>
      <c r="I8" s="1">
        <v>2</v>
      </c>
      <c r="J8" s="49">
        <f>J9+J16+J26+J35+J39</f>
        <v>2052591058</v>
      </c>
      <c r="K8" s="49">
        <f>K9+K16+K26+K35+K39</f>
        <v>1988906803</v>
      </c>
    </row>
    <row r="9" spans="1:11" ht="12.75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49">
        <f>SUM(J10:J15)</f>
        <v>18083</v>
      </c>
      <c r="K9" s="49">
        <f>SUM(K10:K15)</f>
        <v>9736</v>
      </c>
    </row>
    <row r="10" spans="1:11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6"/>
      <c r="K10" s="6"/>
    </row>
    <row r="11" spans="1:11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6">
        <v>18083</v>
      </c>
      <c r="K11" s="6">
        <v>9736</v>
      </c>
    </row>
    <row r="12" spans="1:11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6"/>
      <c r="K12" s="6"/>
    </row>
    <row r="13" spans="1:11" ht="12.75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6"/>
      <c r="K13" s="6"/>
    </row>
    <row r="14" spans="1:11" ht="12.75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6"/>
      <c r="K14" s="6"/>
    </row>
    <row r="15" spans="1:11" ht="12.75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6"/>
      <c r="K15" s="6"/>
    </row>
    <row r="16" spans="1:11" ht="12.75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49">
        <f>SUM(J17:J25)</f>
        <v>2029652910</v>
      </c>
      <c r="K16" s="49">
        <f>SUM(K17:K25)</f>
        <v>1965906354</v>
      </c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6">
        <v>121829</v>
      </c>
      <c r="K17" s="6">
        <v>121829</v>
      </c>
    </row>
    <row r="18" spans="1:11" ht="12.75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6">
        <v>3086978</v>
      </c>
      <c r="K18" s="6">
        <v>3061654</v>
      </c>
    </row>
    <row r="19" spans="1:11" ht="12.75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6">
        <v>214827</v>
      </c>
      <c r="K19" s="6">
        <v>194494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6">
        <v>2022902769</v>
      </c>
      <c r="K20" s="6">
        <v>1959220973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6">
        <v>3326507</v>
      </c>
      <c r="K21" s="6">
        <v>3307404</v>
      </c>
    </row>
    <row r="22" spans="1:11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6">
        <v>0</v>
      </c>
      <c r="K22" s="6">
        <v>0</v>
      </c>
    </row>
    <row r="23" spans="1:11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6"/>
      <c r="K23" s="6"/>
    </row>
    <row r="24" spans="1:11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6"/>
      <c r="K24" s="6"/>
    </row>
    <row r="25" spans="1:11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6"/>
      <c r="K25" s="6"/>
    </row>
    <row r="26" spans="1:11" ht="12.75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49">
        <f>SUM(J27:J34)</f>
        <v>5817941</v>
      </c>
      <c r="K26" s="49">
        <f>SUM(K27:K34)</f>
        <v>5817939</v>
      </c>
    </row>
    <row r="27" spans="1:11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6"/>
      <c r="K27" s="6"/>
    </row>
    <row r="28" spans="1:11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6"/>
      <c r="K28" s="6"/>
    </row>
    <row r="29" spans="1:11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6">
        <v>5817941</v>
      </c>
      <c r="K29" s="6">
        <v>5817939</v>
      </c>
    </row>
    <row r="30" spans="1:11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6"/>
      <c r="K30" s="6"/>
    </row>
    <row r="31" spans="1:11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6"/>
      <c r="K31" s="6"/>
    </row>
    <row r="32" spans="1:11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6"/>
      <c r="K32" s="6"/>
    </row>
    <row r="33" spans="1:11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6"/>
      <c r="K33" s="6"/>
    </row>
    <row r="34" spans="1:11" ht="12.75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6"/>
      <c r="K34" s="6"/>
    </row>
    <row r="35" spans="1:11" ht="12.75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49">
        <f>SUM(J36:J38)</f>
        <v>17102124</v>
      </c>
      <c r="K35" s="49">
        <f>SUM(K36:K38)</f>
        <v>17172774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6"/>
      <c r="K36" s="6"/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6"/>
      <c r="K37" s="6"/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6">
        <v>17102124</v>
      </c>
      <c r="K38" s="6">
        <v>17172774</v>
      </c>
    </row>
    <row r="39" spans="1:11" ht="12.75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6"/>
      <c r="K39" s="6"/>
    </row>
    <row r="40" spans="1:11" ht="12.75">
      <c r="A40" s="208" t="s">
        <v>206</v>
      </c>
      <c r="B40" s="209"/>
      <c r="C40" s="209"/>
      <c r="D40" s="209"/>
      <c r="E40" s="209"/>
      <c r="F40" s="209"/>
      <c r="G40" s="209"/>
      <c r="H40" s="210"/>
      <c r="I40" s="1">
        <v>34</v>
      </c>
      <c r="J40" s="49">
        <f>J41+J49+J56+J64</f>
        <v>129378271</v>
      </c>
      <c r="K40" s="49">
        <f>K41+K49+K56+K64</f>
        <v>88902027</v>
      </c>
    </row>
    <row r="41" spans="1:11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49">
        <f>SUM(J42:J48)</f>
        <v>3229618</v>
      </c>
      <c r="K41" s="49">
        <f>SUM(K42:K48)</f>
        <v>2898215</v>
      </c>
    </row>
    <row r="42" spans="1:11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6">
        <v>3229618</v>
      </c>
      <c r="K42" s="6">
        <v>2898215</v>
      </c>
    </row>
    <row r="43" spans="1:11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6"/>
      <c r="K43" s="6"/>
    </row>
    <row r="44" spans="1:11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6"/>
      <c r="K44" s="6"/>
    </row>
    <row r="45" spans="1:11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6"/>
      <c r="K45" s="6"/>
    </row>
    <row r="46" spans="1:11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6"/>
      <c r="K46" s="6"/>
    </row>
    <row r="47" spans="1:11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6"/>
      <c r="K47" s="6"/>
    </row>
    <row r="48" spans="1:11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6"/>
      <c r="K48" s="6"/>
    </row>
    <row r="49" spans="1:11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49">
        <f>SUM(J50:J55)</f>
        <v>76677632</v>
      </c>
      <c r="K49" s="49">
        <f>SUM(K50:K55)</f>
        <v>67792265</v>
      </c>
    </row>
    <row r="50" spans="1:11" ht="12.75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6"/>
      <c r="K50" s="6"/>
    </row>
    <row r="51" spans="1:11" ht="12.75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6">
        <v>72090649</v>
      </c>
      <c r="K51" s="6">
        <v>63238539</v>
      </c>
    </row>
    <row r="52" spans="1:11" ht="12.75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6"/>
      <c r="K52" s="6"/>
    </row>
    <row r="53" spans="1:11" ht="12.75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6"/>
      <c r="K53" s="6"/>
    </row>
    <row r="54" spans="1:11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6">
        <v>886672</v>
      </c>
      <c r="K54" s="6">
        <v>509843</v>
      </c>
    </row>
    <row r="55" spans="1:11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6">
        <v>3700311</v>
      </c>
      <c r="K55" s="6">
        <v>4043883</v>
      </c>
    </row>
    <row r="56" spans="1:11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49">
        <f>SUM(J57:J63)</f>
        <v>16765012</v>
      </c>
      <c r="K56" s="49">
        <v>5380506</v>
      </c>
    </row>
    <row r="57" spans="1:11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6"/>
      <c r="K57" s="6"/>
    </row>
    <row r="58" spans="1:11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6"/>
      <c r="K58" s="6"/>
    </row>
    <row r="59" spans="1:11" ht="12.75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6"/>
      <c r="K59" s="6"/>
    </row>
    <row r="60" spans="1:11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6"/>
      <c r="K60" s="6"/>
    </row>
    <row r="61" spans="1:11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6"/>
      <c r="K61" s="6"/>
    </row>
    <row r="62" spans="1:11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6">
        <v>16765012</v>
      </c>
      <c r="K62" s="6">
        <v>5383390</v>
      </c>
    </row>
    <row r="63" spans="1:11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6"/>
      <c r="K63" s="6"/>
    </row>
    <row r="64" spans="1:11" ht="12.75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6">
        <v>32706009</v>
      </c>
      <c r="K64" s="6">
        <v>12831041</v>
      </c>
    </row>
    <row r="65" spans="1:11" ht="12.75">
      <c r="A65" s="208" t="s">
        <v>47</v>
      </c>
      <c r="B65" s="209"/>
      <c r="C65" s="209"/>
      <c r="D65" s="209"/>
      <c r="E65" s="209"/>
      <c r="F65" s="209"/>
      <c r="G65" s="209"/>
      <c r="H65" s="210"/>
      <c r="I65" s="1">
        <v>59</v>
      </c>
      <c r="J65" s="6">
        <v>4836</v>
      </c>
      <c r="K65" s="6">
        <v>4837</v>
      </c>
    </row>
    <row r="66" spans="1:11" ht="12.75">
      <c r="A66" s="208" t="s">
        <v>207</v>
      </c>
      <c r="B66" s="209"/>
      <c r="C66" s="209"/>
      <c r="D66" s="209"/>
      <c r="E66" s="209"/>
      <c r="F66" s="209"/>
      <c r="G66" s="209"/>
      <c r="H66" s="210"/>
      <c r="I66" s="1">
        <v>60</v>
      </c>
      <c r="J66" s="49">
        <f>J7+J8+J40+J65</f>
        <v>2181974165</v>
      </c>
      <c r="K66" s="49">
        <f>K7+K8+K40+K65</f>
        <v>2077813667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7"/>
      <c r="K67" s="7"/>
    </row>
    <row r="68" spans="1:11" ht="12.75">
      <c r="A68" s="197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1" t="s">
        <v>160</v>
      </c>
      <c r="B69" s="202"/>
      <c r="C69" s="202"/>
      <c r="D69" s="202"/>
      <c r="E69" s="202"/>
      <c r="F69" s="202"/>
      <c r="G69" s="202"/>
      <c r="H69" s="219"/>
      <c r="I69" s="3">
        <v>62</v>
      </c>
      <c r="J69" s="50">
        <f>J70+J71+J72+J78+J79+J82+J85</f>
        <v>602594126</v>
      </c>
      <c r="K69" s="50">
        <f>K70+K71+K72+K78+K79+K82+K85</f>
        <v>592724300</v>
      </c>
    </row>
    <row r="70" spans="1:11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6">
        <v>232000000</v>
      </c>
      <c r="K70" s="6">
        <v>232000000</v>
      </c>
    </row>
    <row r="71" spans="1:11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6">
        <v>-19729681</v>
      </c>
      <c r="K71" s="6">
        <v>-19729681</v>
      </c>
    </row>
    <row r="72" spans="1:11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49">
        <f>J73+J74-J75+J76+J77</f>
        <v>36635168</v>
      </c>
      <c r="K72" s="49">
        <f>K73+K74-K75+K76+K77</f>
        <v>36048431</v>
      </c>
    </row>
    <row r="73" spans="1:11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6">
        <v>14466350</v>
      </c>
      <c r="K73" s="6">
        <v>14466350</v>
      </c>
    </row>
    <row r="74" spans="1:11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6">
        <v>36382812</v>
      </c>
      <c r="K74" s="6">
        <v>36382812</v>
      </c>
    </row>
    <row r="75" spans="1:11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6">
        <v>14213994</v>
      </c>
      <c r="K75" s="6">
        <v>14800731</v>
      </c>
    </row>
    <row r="76" spans="1:11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6"/>
      <c r="K76" s="6"/>
    </row>
    <row r="77" spans="1:11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6"/>
      <c r="K77" s="6"/>
    </row>
    <row r="78" spans="1:11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6">
        <v>41648179</v>
      </c>
      <c r="K78" s="6">
        <v>40051698</v>
      </c>
    </row>
    <row r="79" spans="1:11" ht="12.75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49">
        <f>J80-J81</f>
        <v>257000255</v>
      </c>
      <c r="K79" s="49">
        <f>K80-K81</f>
        <v>182246761</v>
      </c>
    </row>
    <row r="80" spans="1:11" ht="12.75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6">
        <v>257000255</v>
      </c>
      <c r="K80" s="6">
        <v>182246761</v>
      </c>
    </row>
    <row r="81" spans="1:11" ht="12.75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6"/>
      <c r="K81" s="6"/>
    </row>
    <row r="82" spans="1:11" ht="12.75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49">
        <f>J83-J84</f>
        <v>-74850818</v>
      </c>
      <c r="K82" s="49">
        <f>K83-K84</f>
        <v>-29882925</v>
      </c>
    </row>
    <row r="83" spans="1:11" ht="12.75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6"/>
      <c r="K83" s="6"/>
    </row>
    <row r="84" spans="1:11" ht="12.75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6">
        <v>74850818</v>
      </c>
      <c r="K84" s="6">
        <v>29882925</v>
      </c>
    </row>
    <row r="85" spans="1:11" ht="12.75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6">
        <v>129891023</v>
      </c>
      <c r="K85" s="6">
        <v>151990016</v>
      </c>
    </row>
    <row r="86" spans="1:11" ht="12.75">
      <c r="A86" s="208" t="s">
        <v>13</v>
      </c>
      <c r="B86" s="209"/>
      <c r="C86" s="209"/>
      <c r="D86" s="209"/>
      <c r="E86" s="209"/>
      <c r="F86" s="209"/>
      <c r="G86" s="209"/>
      <c r="H86" s="210"/>
      <c r="I86" s="1">
        <v>79</v>
      </c>
      <c r="J86" s="49">
        <f>SUM(J87:J89)</f>
        <v>1956929</v>
      </c>
      <c r="K86" s="49">
        <f>SUM(K87:K89)</f>
        <v>1943148</v>
      </c>
    </row>
    <row r="87" spans="1:11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6">
        <v>1956929</v>
      </c>
      <c r="K87" s="6">
        <v>1943148</v>
      </c>
    </row>
    <row r="88" spans="1:11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6"/>
      <c r="K88" s="6"/>
    </row>
    <row r="89" spans="1:11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6"/>
      <c r="K89" s="6"/>
    </row>
    <row r="90" spans="1:11" ht="12.75">
      <c r="A90" s="208" t="s">
        <v>14</v>
      </c>
      <c r="B90" s="209"/>
      <c r="C90" s="209"/>
      <c r="D90" s="209"/>
      <c r="E90" s="209"/>
      <c r="F90" s="209"/>
      <c r="G90" s="209"/>
      <c r="H90" s="210"/>
      <c r="I90" s="1">
        <v>83</v>
      </c>
      <c r="J90" s="49">
        <f>SUM(J91:J99)</f>
        <v>1164183526</v>
      </c>
      <c r="K90" s="49">
        <f>SUM(K91:K99)</f>
        <v>1101801188</v>
      </c>
    </row>
    <row r="91" spans="1:11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6"/>
      <c r="K91" s="6"/>
    </row>
    <row r="92" spans="1:11" ht="12.75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6"/>
      <c r="K92" s="6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6">
        <v>1164183526</v>
      </c>
      <c r="K93" s="6">
        <v>1101801188</v>
      </c>
    </row>
    <row r="94" spans="1:11" ht="12.75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6"/>
      <c r="K94" s="6"/>
    </row>
    <row r="95" spans="1:11" ht="12.75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6"/>
      <c r="K95" s="6"/>
    </row>
    <row r="96" spans="1:11" ht="12.75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6"/>
      <c r="K96" s="6"/>
    </row>
    <row r="97" spans="1:11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6"/>
      <c r="K97" s="6"/>
    </row>
    <row r="98" spans="1:11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6"/>
      <c r="K98" s="6"/>
    </row>
    <row r="99" spans="1:11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6"/>
      <c r="K99" s="6"/>
    </row>
    <row r="100" spans="1:11" ht="12.75">
      <c r="A100" s="208" t="s">
        <v>15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49">
        <f>SUM(J101:J112)</f>
        <v>316377829</v>
      </c>
      <c r="K100" s="49">
        <f>SUM(K101:K112)</f>
        <v>287347369</v>
      </c>
    </row>
    <row r="101" spans="1:11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6"/>
      <c r="K101" s="6"/>
    </row>
    <row r="102" spans="1:11" ht="12.75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6"/>
      <c r="K102" s="6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6">
        <v>254203919</v>
      </c>
      <c r="K103" s="6">
        <v>232825620</v>
      </c>
    </row>
    <row r="104" spans="1:11" ht="12.75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6"/>
      <c r="K104" s="6"/>
    </row>
    <row r="105" spans="1:11" ht="12.75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6">
        <v>21892994</v>
      </c>
      <c r="K105" s="6">
        <v>19701213</v>
      </c>
    </row>
    <row r="106" spans="1:11" ht="12.75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6">
        <v>0</v>
      </c>
      <c r="K106" s="6">
        <v>0</v>
      </c>
    </row>
    <row r="107" spans="1:11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6"/>
      <c r="K107" s="6"/>
    </row>
    <row r="108" spans="1:11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6">
        <v>752923</v>
      </c>
      <c r="K108" s="6">
        <v>1198168</v>
      </c>
    </row>
    <row r="109" spans="1:11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6">
        <v>0</v>
      </c>
      <c r="K109" s="6">
        <v>0</v>
      </c>
    </row>
    <row r="110" spans="1:11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6">
        <v>2555391</v>
      </c>
      <c r="K110" s="6">
        <v>2550611</v>
      </c>
    </row>
    <row r="111" spans="1:11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6"/>
      <c r="K111" s="6"/>
    </row>
    <row r="112" spans="1:11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6">
        <v>36972602</v>
      </c>
      <c r="K112" s="6">
        <v>31071757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6">
        <v>96861755</v>
      </c>
      <c r="K113" s="6">
        <v>93997662</v>
      </c>
    </row>
    <row r="114" spans="1:11" ht="12.75">
      <c r="A114" s="208" t="s">
        <v>19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49">
        <f>J69+J86+J90+J100+J113</f>
        <v>2181974165</v>
      </c>
      <c r="K114" s="49">
        <f>K69+K86+K90+K100+K113</f>
        <v>2077813667</v>
      </c>
    </row>
    <row r="115" spans="1:11" ht="12.75">
      <c r="A115" s="194" t="s">
        <v>48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7"/>
      <c r="K115" s="7"/>
    </row>
    <row r="116" spans="1:11" ht="12.75">
      <c r="A116" s="197" t="s">
        <v>274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155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6">
        <v>472703103</v>
      </c>
      <c r="K118" s="6">
        <v>440734284</v>
      </c>
    </row>
    <row r="119" spans="1:11" ht="12.75">
      <c r="A119" s="187" t="s">
        <v>4</v>
      </c>
      <c r="B119" s="188"/>
      <c r="C119" s="188"/>
      <c r="D119" s="188"/>
      <c r="E119" s="188"/>
      <c r="F119" s="188"/>
      <c r="G119" s="188"/>
      <c r="H119" s="189"/>
      <c r="I119" s="4">
        <v>110</v>
      </c>
      <c r="J119" s="7">
        <v>129891023</v>
      </c>
      <c r="K119" s="7">
        <v>151990016</v>
      </c>
    </row>
    <row r="120" spans="1:11" ht="12.75">
      <c r="A120" s="190" t="s">
        <v>275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0:K70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L70" sqref="L70:L71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20" t="s">
        <v>128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32" t="s">
        <v>310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50</v>
      </c>
      <c r="B4" s="250"/>
      <c r="C4" s="250"/>
      <c r="D4" s="250"/>
      <c r="E4" s="250"/>
      <c r="F4" s="250"/>
      <c r="G4" s="250"/>
      <c r="H4" s="250"/>
      <c r="I4" s="54" t="s">
        <v>245</v>
      </c>
      <c r="J4" s="249" t="s">
        <v>281</v>
      </c>
      <c r="K4" s="249"/>
      <c r="L4" s="249" t="s">
        <v>282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4"/>
      <c r="J5" s="56" t="s">
        <v>278</v>
      </c>
      <c r="K5" s="56" t="s">
        <v>279</v>
      </c>
      <c r="L5" s="56" t="s">
        <v>278</v>
      </c>
      <c r="M5" s="56" t="s">
        <v>279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01" t="s">
        <v>20</v>
      </c>
      <c r="B7" s="202"/>
      <c r="C7" s="202"/>
      <c r="D7" s="202"/>
      <c r="E7" s="202"/>
      <c r="F7" s="202"/>
      <c r="G7" s="202"/>
      <c r="H7" s="219"/>
      <c r="I7" s="3">
        <v>111</v>
      </c>
      <c r="J7" s="50">
        <f>SUM(J8:J9)</f>
        <v>110367716</v>
      </c>
      <c r="K7" s="50">
        <f>SUM(K8:K9)</f>
        <v>59579045</v>
      </c>
      <c r="L7" s="50">
        <f>SUM(L8:L9)</f>
        <v>105157351</v>
      </c>
      <c r="M7" s="50">
        <f>SUM(M8:M9)</f>
        <v>55995941</v>
      </c>
    </row>
    <row r="8" spans="1:13" ht="12.75">
      <c r="A8" s="208" t="s">
        <v>126</v>
      </c>
      <c r="B8" s="209"/>
      <c r="C8" s="209"/>
      <c r="D8" s="209"/>
      <c r="E8" s="209"/>
      <c r="F8" s="209"/>
      <c r="G8" s="209"/>
      <c r="H8" s="210"/>
      <c r="I8" s="1">
        <v>112</v>
      </c>
      <c r="J8" s="117">
        <v>107681198</v>
      </c>
      <c r="K8" s="120">
        <v>58263899</v>
      </c>
      <c r="L8" s="117">
        <v>102273274</v>
      </c>
      <c r="M8" s="117">
        <v>54549648</v>
      </c>
    </row>
    <row r="9" spans="1:13" ht="12.75">
      <c r="A9" s="208" t="s">
        <v>94</v>
      </c>
      <c r="B9" s="209"/>
      <c r="C9" s="209"/>
      <c r="D9" s="209"/>
      <c r="E9" s="209"/>
      <c r="F9" s="209"/>
      <c r="G9" s="209"/>
      <c r="H9" s="210"/>
      <c r="I9" s="1">
        <v>113</v>
      </c>
      <c r="J9" s="117">
        <v>2686518</v>
      </c>
      <c r="K9" s="120">
        <v>1315146</v>
      </c>
      <c r="L9" s="117">
        <v>2884077</v>
      </c>
      <c r="M9" s="117">
        <v>1446293</v>
      </c>
    </row>
    <row r="10" spans="1:13" ht="12.75">
      <c r="A10" s="208" t="s">
        <v>7</v>
      </c>
      <c r="B10" s="209"/>
      <c r="C10" s="209"/>
      <c r="D10" s="209"/>
      <c r="E10" s="209"/>
      <c r="F10" s="209"/>
      <c r="G10" s="209"/>
      <c r="H10" s="210"/>
      <c r="I10" s="1">
        <v>114</v>
      </c>
      <c r="J10" s="49">
        <f>J11+J12+J16+J20+J21+J22+J25+J26</f>
        <v>129732846</v>
      </c>
      <c r="K10" s="49">
        <f>K11+K12+K16+K20+K21+K22+K25+K26</f>
        <v>68652731</v>
      </c>
      <c r="L10" s="49">
        <f>L11+L12+L16+L20+L21+L22+L25+L26</f>
        <v>117894933</v>
      </c>
      <c r="M10" s="49">
        <f>M11+M12+M16+M20+M21+M22+M25+M26</f>
        <v>54503661</v>
      </c>
    </row>
    <row r="11" spans="1:13" ht="12.75">
      <c r="A11" s="208" t="s">
        <v>95</v>
      </c>
      <c r="B11" s="209"/>
      <c r="C11" s="209"/>
      <c r="D11" s="209"/>
      <c r="E11" s="209"/>
      <c r="F11" s="209"/>
      <c r="G11" s="209"/>
      <c r="H11" s="210"/>
      <c r="I11" s="1">
        <v>115</v>
      </c>
      <c r="J11" s="6"/>
      <c r="K11" s="6"/>
      <c r="L11" s="6"/>
      <c r="M11" s="6"/>
    </row>
    <row r="12" spans="1:13" ht="12.75">
      <c r="A12" s="208" t="s">
        <v>16</v>
      </c>
      <c r="B12" s="209"/>
      <c r="C12" s="209"/>
      <c r="D12" s="209"/>
      <c r="E12" s="209"/>
      <c r="F12" s="209"/>
      <c r="G12" s="209"/>
      <c r="H12" s="210"/>
      <c r="I12" s="1">
        <v>116</v>
      </c>
      <c r="J12" s="49">
        <f>SUM(J13:J15)</f>
        <v>19618360</v>
      </c>
      <c r="K12" s="49">
        <f>SUM(K13:K15)</f>
        <v>10624353</v>
      </c>
      <c r="L12" s="49">
        <f>SUM(L13:L15)</f>
        <v>14150935</v>
      </c>
      <c r="M12" s="49">
        <f>SUM(M13:M15)</f>
        <v>6494912</v>
      </c>
    </row>
    <row r="13" spans="1:13" ht="12.75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6">
        <v>106525</v>
      </c>
      <c r="K13" s="6">
        <v>36449</v>
      </c>
      <c r="L13" s="6">
        <v>98668</v>
      </c>
      <c r="M13" s="6">
        <v>35559</v>
      </c>
    </row>
    <row r="14" spans="1:13" ht="12.75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6"/>
      <c r="K14" s="6"/>
      <c r="L14" s="6"/>
      <c r="M14" s="6"/>
    </row>
    <row r="15" spans="1:13" ht="12.75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6">
        <v>19511835</v>
      </c>
      <c r="K15" s="6">
        <v>10587904</v>
      </c>
      <c r="L15" s="6">
        <v>14052267</v>
      </c>
      <c r="M15" s="6">
        <v>6459353</v>
      </c>
    </row>
    <row r="16" spans="1:13" ht="12.75">
      <c r="A16" s="208" t="s">
        <v>17</v>
      </c>
      <c r="B16" s="209"/>
      <c r="C16" s="209"/>
      <c r="D16" s="209"/>
      <c r="E16" s="209"/>
      <c r="F16" s="209"/>
      <c r="G16" s="209"/>
      <c r="H16" s="210"/>
      <c r="I16" s="1">
        <v>120</v>
      </c>
      <c r="J16" s="49">
        <f>SUM(J17:J19)</f>
        <v>40293865</v>
      </c>
      <c r="K16" s="49">
        <f>SUM(K17:K19)</f>
        <v>21416488</v>
      </c>
      <c r="L16" s="49">
        <f>SUM(L17:L19)</f>
        <v>38243752</v>
      </c>
      <c r="M16" s="49">
        <f>SUM(M17:M19)</f>
        <v>17365173</v>
      </c>
    </row>
    <row r="17" spans="1:13" ht="12.75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6">
        <v>38087284</v>
      </c>
      <c r="K17" s="6">
        <v>20327556</v>
      </c>
      <c r="L17" s="6">
        <f>2346121+33710678</f>
        <v>36056799</v>
      </c>
      <c r="M17" s="6">
        <v>16263925</v>
      </c>
    </row>
    <row r="18" spans="1:13" ht="12.75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6">
        <v>1569424</v>
      </c>
      <c r="K18" s="6">
        <v>783955</v>
      </c>
      <c r="L18" s="6">
        <v>1588575</v>
      </c>
      <c r="M18" s="6">
        <v>799790</v>
      </c>
    </row>
    <row r="19" spans="1:13" ht="12.75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6">
        <v>637157</v>
      </c>
      <c r="K19" s="6">
        <v>304977</v>
      </c>
      <c r="L19" s="6">
        <v>598378</v>
      </c>
      <c r="M19" s="6">
        <v>301458</v>
      </c>
    </row>
    <row r="20" spans="1:13" ht="12.75">
      <c r="A20" s="208" t="s">
        <v>96</v>
      </c>
      <c r="B20" s="209"/>
      <c r="C20" s="209"/>
      <c r="D20" s="209"/>
      <c r="E20" s="209"/>
      <c r="F20" s="209"/>
      <c r="G20" s="209"/>
      <c r="H20" s="210"/>
      <c r="I20" s="1">
        <v>124</v>
      </c>
      <c r="J20" s="6">
        <v>60727208</v>
      </c>
      <c r="K20" s="6">
        <v>31892164</v>
      </c>
      <c r="L20" s="6">
        <v>57111854</v>
      </c>
      <c r="M20" s="6">
        <v>26519904</v>
      </c>
    </row>
    <row r="21" spans="1:13" ht="12.75">
      <c r="A21" s="208" t="s">
        <v>97</v>
      </c>
      <c r="B21" s="209"/>
      <c r="C21" s="209"/>
      <c r="D21" s="209"/>
      <c r="E21" s="209"/>
      <c r="F21" s="209"/>
      <c r="G21" s="209"/>
      <c r="H21" s="210"/>
      <c r="I21" s="1">
        <v>125</v>
      </c>
      <c r="J21" s="6">
        <v>9093413</v>
      </c>
      <c r="K21" s="6">
        <v>4719726</v>
      </c>
      <c r="L21" s="6">
        <v>8388392</v>
      </c>
      <c r="M21" s="6">
        <v>4123672</v>
      </c>
    </row>
    <row r="22" spans="1:13" ht="12.75">
      <c r="A22" s="208" t="s">
        <v>18</v>
      </c>
      <c r="B22" s="209"/>
      <c r="C22" s="209"/>
      <c r="D22" s="209"/>
      <c r="E22" s="209"/>
      <c r="F22" s="209"/>
      <c r="G22" s="209"/>
      <c r="H22" s="210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6"/>
      <c r="K23" s="6"/>
      <c r="L23" s="6"/>
      <c r="M23" s="6"/>
    </row>
    <row r="24" spans="1:13" ht="12.75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6"/>
      <c r="K24" s="6"/>
      <c r="L24" s="6"/>
      <c r="M24" s="6"/>
    </row>
    <row r="25" spans="1:13" ht="12.75">
      <c r="A25" s="208" t="s">
        <v>98</v>
      </c>
      <c r="B25" s="209"/>
      <c r="C25" s="209"/>
      <c r="D25" s="209"/>
      <c r="E25" s="209"/>
      <c r="F25" s="209"/>
      <c r="G25" s="209"/>
      <c r="H25" s="210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08" t="s">
        <v>41</v>
      </c>
      <c r="B26" s="209"/>
      <c r="C26" s="209"/>
      <c r="D26" s="209"/>
      <c r="E26" s="209"/>
      <c r="F26" s="209"/>
      <c r="G26" s="209"/>
      <c r="H26" s="210"/>
      <c r="I26" s="1">
        <v>130</v>
      </c>
      <c r="J26" s="6"/>
      <c r="K26" s="6"/>
      <c r="L26" s="6"/>
      <c r="M26" s="6"/>
    </row>
    <row r="27" spans="1:13" ht="12.75">
      <c r="A27" s="208" t="s">
        <v>179</v>
      </c>
      <c r="B27" s="209"/>
      <c r="C27" s="209"/>
      <c r="D27" s="209"/>
      <c r="E27" s="209"/>
      <c r="F27" s="209"/>
      <c r="G27" s="209"/>
      <c r="H27" s="210"/>
      <c r="I27" s="1">
        <v>131</v>
      </c>
      <c r="J27" s="49">
        <f>SUM(J28:J32)</f>
        <v>40940129</v>
      </c>
      <c r="K27" s="49">
        <f>SUM(K28:K32)</f>
        <v>13235544</v>
      </c>
      <c r="L27" s="49">
        <f>SUM(L28:L32)</f>
        <v>10411157</v>
      </c>
      <c r="M27" s="49">
        <f>SUM(M28:M32)</f>
        <v>3659036</v>
      </c>
    </row>
    <row r="28" spans="1:13" ht="12.75">
      <c r="A28" s="208" t="s">
        <v>193</v>
      </c>
      <c r="B28" s="209"/>
      <c r="C28" s="209"/>
      <c r="D28" s="209"/>
      <c r="E28" s="209"/>
      <c r="F28" s="209"/>
      <c r="G28" s="209"/>
      <c r="H28" s="210"/>
      <c r="I28" s="1">
        <v>132</v>
      </c>
      <c r="J28" s="6"/>
      <c r="K28" s="6">
        <v>0</v>
      </c>
      <c r="L28" s="6"/>
      <c r="M28" s="6"/>
    </row>
    <row r="29" spans="1:13" ht="12.75">
      <c r="A29" s="208" t="s">
        <v>129</v>
      </c>
      <c r="B29" s="209"/>
      <c r="C29" s="209"/>
      <c r="D29" s="209"/>
      <c r="E29" s="209"/>
      <c r="F29" s="209"/>
      <c r="G29" s="209"/>
      <c r="H29" s="210"/>
      <c r="I29" s="1">
        <v>133</v>
      </c>
      <c r="J29" s="6">
        <v>40940129</v>
      </c>
      <c r="K29" s="6">
        <v>13235544</v>
      </c>
      <c r="L29" s="6">
        <v>10411157</v>
      </c>
      <c r="M29" s="6">
        <v>3659036</v>
      </c>
    </row>
    <row r="30" spans="1:13" ht="12.75">
      <c r="A30" s="208" t="s">
        <v>115</v>
      </c>
      <c r="B30" s="209"/>
      <c r="C30" s="209"/>
      <c r="D30" s="209"/>
      <c r="E30" s="209"/>
      <c r="F30" s="209"/>
      <c r="G30" s="209"/>
      <c r="H30" s="210"/>
      <c r="I30" s="1">
        <v>134</v>
      </c>
      <c r="J30" s="6"/>
      <c r="K30" s="6"/>
      <c r="L30" s="6"/>
      <c r="M30" s="6"/>
    </row>
    <row r="31" spans="1:13" ht="12.75">
      <c r="A31" s="208" t="s">
        <v>189</v>
      </c>
      <c r="B31" s="209"/>
      <c r="C31" s="209"/>
      <c r="D31" s="209"/>
      <c r="E31" s="209"/>
      <c r="F31" s="209"/>
      <c r="G31" s="209"/>
      <c r="H31" s="210"/>
      <c r="I31" s="1">
        <v>135</v>
      </c>
      <c r="J31" s="6"/>
      <c r="K31" s="6"/>
      <c r="L31" s="6"/>
      <c r="M31" s="6"/>
    </row>
    <row r="32" spans="1:13" ht="12.75">
      <c r="A32" s="208" t="s">
        <v>116</v>
      </c>
      <c r="B32" s="209"/>
      <c r="C32" s="209"/>
      <c r="D32" s="209"/>
      <c r="E32" s="209"/>
      <c r="F32" s="209"/>
      <c r="G32" s="209"/>
      <c r="H32" s="210"/>
      <c r="I32" s="1">
        <v>136</v>
      </c>
      <c r="J32" s="6"/>
      <c r="K32" s="6"/>
      <c r="L32" s="6"/>
      <c r="M32" s="6"/>
    </row>
    <row r="33" spans="1:13" ht="12.75">
      <c r="A33" s="208" t="s">
        <v>180</v>
      </c>
      <c r="B33" s="209"/>
      <c r="C33" s="209"/>
      <c r="D33" s="209"/>
      <c r="E33" s="209"/>
      <c r="F33" s="209"/>
      <c r="G33" s="209"/>
      <c r="H33" s="210"/>
      <c r="I33" s="1">
        <v>137</v>
      </c>
      <c r="J33" s="49">
        <f>SUM(J34:J37)</f>
        <v>35228422</v>
      </c>
      <c r="K33" s="49">
        <f>SUM(K34:K37)</f>
        <v>18828255</v>
      </c>
      <c r="L33" s="49">
        <f>SUM(L34:L37)</f>
        <v>29217946</v>
      </c>
      <c r="M33" s="49">
        <f>SUM(M34:M37)</f>
        <v>21985726</v>
      </c>
    </row>
    <row r="34" spans="1:13" ht="12.75">
      <c r="A34" s="208" t="s">
        <v>57</v>
      </c>
      <c r="B34" s="209"/>
      <c r="C34" s="209"/>
      <c r="D34" s="209"/>
      <c r="E34" s="209"/>
      <c r="F34" s="209"/>
      <c r="G34" s="209"/>
      <c r="H34" s="210"/>
      <c r="I34" s="1">
        <v>138</v>
      </c>
      <c r="J34" s="6"/>
      <c r="K34" s="6"/>
      <c r="L34" s="6"/>
      <c r="M34" s="6"/>
    </row>
    <row r="35" spans="1:13" ht="12.75">
      <c r="A35" s="208" t="s">
        <v>56</v>
      </c>
      <c r="B35" s="209"/>
      <c r="C35" s="209"/>
      <c r="D35" s="209"/>
      <c r="E35" s="209"/>
      <c r="F35" s="209"/>
      <c r="G35" s="209"/>
      <c r="H35" s="210"/>
      <c r="I35" s="1">
        <v>139</v>
      </c>
      <c r="J35" s="6">
        <v>35228422</v>
      </c>
      <c r="K35" s="6">
        <v>18828255</v>
      </c>
      <c r="L35" s="6">
        <v>29217946</v>
      </c>
      <c r="M35" s="6">
        <v>21985726</v>
      </c>
    </row>
    <row r="36" spans="1:13" ht="12.75">
      <c r="A36" s="208" t="s">
        <v>190</v>
      </c>
      <c r="B36" s="209"/>
      <c r="C36" s="209"/>
      <c r="D36" s="209"/>
      <c r="E36" s="209"/>
      <c r="F36" s="209"/>
      <c r="G36" s="209"/>
      <c r="H36" s="210"/>
      <c r="I36" s="1">
        <v>140</v>
      </c>
      <c r="J36" s="6"/>
      <c r="K36" s="6"/>
      <c r="L36" s="6"/>
      <c r="M36" s="6"/>
    </row>
    <row r="37" spans="1:13" ht="12.75">
      <c r="A37" s="208" t="s">
        <v>58</v>
      </c>
      <c r="B37" s="209"/>
      <c r="C37" s="209"/>
      <c r="D37" s="209"/>
      <c r="E37" s="209"/>
      <c r="F37" s="209"/>
      <c r="G37" s="209"/>
      <c r="H37" s="210"/>
      <c r="I37" s="1">
        <v>141</v>
      </c>
      <c r="J37" s="6"/>
      <c r="K37" s="6"/>
      <c r="L37" s="6"/>
      <c r="M37" s="6"/>
    </row>
    <row r="38" spans="1:13" ht="12.75">
      <c r="A38" s="208" t="s">
        <v>164</v>
      </c>
      <c r="B38" s="209"/>
      <c r="C38" s="209"/>
      <c r="D38" s="209"/>
      <c r="E38" s="209"/>
      <c r="F38" s="209"/>
      <c r="G38" s="209"/>
      <c r="H38" s="210"/>
      <c r="I38" s="1">
        <v>142</v>
      </c>
      <c r="J38" s="6"/>
      <c r="K38" s="6"/>
      <c r="L38" s="6"/>
      <c r="M38" s="6"/>
    </row>
    <row r="39" spans="1:13" ht="12.75">
      <c r="A39" s="208" t="s">
        <v>165</v>
      </c>
      <c r="B39" s="209"/>
      <c r="C39" s="209"/>
      <c r="D39" s="209"/>
      <c r="E39" s="209"/>
      <c r="F39" s="209"/>
      <c r="G39" s="209"/>
      <c r="H39" s="210"/>
      <c r="I39" s="1">
        <v>143</v>
      </c>
      <c r="J39" s="6"/>
      <c r="K39" s="6"/>
      <c r="L39" s="6"/>
      <c r="M39" s="6"/>
    </row>
    <row r="40" spans="1:13" ht="12.75">
      <c r="A40" s="208" t="s">
        <v>191</v>
      </c>
      <c r="B40" s="209"/>
      <c r="C40" s="209"/>
      <c r="D40" s="209"/>
      <c r="E40" s="209"/>
      <c r="F40" s="209"/>
      <c r="G40" s="209"/>
      <c r="H40" s="210"/>
      <c r="I40" s="1">
        <v>144</v>
      </c>
      <c r="J40" s="6"/>
      <c r="K40" s="6"/>
      <c r="L40" s="6"/>
      <c r="M40" s="6"/>
    </row>
    <row r="41" spans="1:13" ht="12.75">
      <c r="A41" s="208" t="s">
        <v>192</v>
      </c>
      <c r="B41" s="209"/>
      <c r="C41" s="209"/>
      <c r="D41" s="209"/>
      <c r="E41" s="209"/>
      <c r="F41" s="209"/>
      <c r="G41" s="209"/>
      <c r="H41" s="210"/>
      <c r="I41" s="1">
        <v>145</v>
      </c>
      <c r="J41" s="6"/>
      <c r="K41" s="6"/>
      <c r="L41" s="6"/>
      <c r="M41" s="6"/>
    </row>
    <row r="42" spans="1:13" ht="12.75">
      <c r="A42" s="208" t="s">
        <v>181</v>
      </c>
      <c r="B42" s="209"/>
      <c r="C42" s="209"/>
      <c r="D42" s="209"/>
      <c r="E42" s="209"/>
      <c r="F42" s="209"/>
      <c r="G42" s="209"/>
      <c r="H42" s="210"/>
      <c r="I42" s="1">
        <v>146</v>
      </c>
      <c r="J42" s="49">
        <f>J7+J27+J38+J40</f>
        <v>151307845</v>
      </c>
      <c r="K42" s="49">
        <f>K7+K27+K38+K40</f>
        <v>72814589</v>
      </c>
      <c r="L42" s="49">
        <f>L7+L27+L38+L40</f>
        <v>115568508</v>
      </c>
      <c r="M42" s="49">
        <f>M7+M27+M38+M40</f>
        <v>59654977</v>
      </c>
    </row>
    <row r="43" spans="1:13" ht="12.75">
      <c r="A43" s="208" t="s">
        <v>182</v>
      </c>
      <c r="B43" s="209"/>
      <c r="C43" s="209"/>
      <c r="D43" s="209"/>
      <c r="E43" s="209"/>
      <c r="F43" s="209"/>
      <c r="G43" s="209"/>
      <c r="H43" s="210"/>
      <c r="I43" s="1">
        <v>147</v>
      </c>
      <c r="J43" s="49">
        <f>J10+J33+J39+J41</f>
        <v>164961268</v>
      </c>
      <c r="K43" s="49">
        <f>K10+K33+K39+K41</f>
        <v>87480986</v>
      </c>
      <c r="L43" s="49">
        <f>L10+L33+L39+L41</f>
        <v>147112879</v>
      </c>
      <c r="M43" s="49">
        <f>M10+M33+M39+M41</f>
        <v>76489387</v>
      </c>
    </row>
    <row r="44" spans="1:13" ht="12.75">
      <c r="A44" s="208" t="s">
        <v>202</v>
      </c>
      <c r="B44" s="209"/>
      <c r="C44" s="209"/>
      <c r="D44" s="209"/>
      <c r="E44" s="209"/>
      <c r="F44" s="209"/>
      <c r="G44" s="209"/>
      <c r="H44" s="210"/>
      <c r="I44" s="1">
        <v>148</v>
      </c>
      <c r="J44" s="49">
        <f>J42-J43</f>
        <v>-13653423</v>
      </c>
      <c r="K44" s="49">
        <f>K42-K43</f>
        <v>-14666397</v>
      </c>
      <c r="L44" s="49">
        <f>L42-L43</f>
        <v>-31544371</v>
      </c>
      <c r="M44" s="49">
        <f>M42-M43</f>
        <v>-16834410</v>
      </c>
    </row>
    <row r="45" spans="1:13" ht="12.75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49">
        <f>IF(J43&gt;J42,J43-J42,0)</f>
        <v>13653423</v>
      </c>
      <c r="K46" s="49">
        <f>IF(K43&gt;K42,K43-K42,0)</f>
        <v>14666397</v>
      </c>
      <c r="L46" s="49">
        <f>IF(L43&gt;L42,L43-L42,0)</f>
        <v>31544371</v>
      </c>
      <c r="M46" s="49">
        <f>IF(M43&gt;M42,M43-M42,0)</f>
        <v>16834410</v>
      </c>
    </row>
    <row r="47" spans="1:13" ht="12.75">
      <c r="A47" s="208" t="s">
        <v>183</v>
      </c>
      <c r="B47" s="209"/>
      <c r="C47" s="209"/>
      <c r="D47" s="209"/>
      <c r="E47" s="209"/>
      <c r="F47" s="209"/>
      <c r="G47" s="209"/>
      <c r="H47" s="210"/>
      <c r="I47" s="1">
        <v>151</v>
      </c>
      <c r="J47" s="6">
        <v>672801</v>
      </c>
      <c r="K47" s="6">
        <v>336401</v>
      </c>
      <c r="L47" s="6">
        <v>87467</v>
      </c>
      <c r="M47" s="6">
        <v>43733</v>
      </c>
    </row>
    <row r="48" spans="1:13" ht="12.75">
      <c r="A48" s="208" t="s">
        <v>203</v>
      </c>
      <c r="B48" s="209"/>
      <c r="C48" s="209"/>
      <c r="D48" s="209"/>
      <c r="E48" s="209"/>
      <c r="F48" s="209"/>
      <c r="G48" s="209"/>
      <c r="H48" s="210"/>
      <c r="I48" s="1">
        <v>152</v>
      </c>
      <c r="J48" s="49">
        <f>J44-J47</f>
        <v>-14326224</v>
      </c>
      <c r="K48" s="49">
        <f>K44-K47</f>
        <v>-15002798</v>
      </c>
      <c r="L48" s="49">
        <f>L44-L47</f>
        <v>-31631838</v>
      </c>
      <c r="M48" s="49">
        <f>M44-M47</f>
        <v>-16878143</v>
      </c>
    </row>
    <row r="49" spans="1:13" ht="12.75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46" t="s">
        <v>186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7">
        <f>IF(J48&lt;0,-J48,0)</f>
        <v>14326224</v>
      </c>
      <c r="K50" s="57">
        <f>IF(K48&lt;0,-K48,0)</f>
        <v>15002798</v>
      </c>
      <c r="L50" s="57">
        <f>IF(L48&lt;0,-L48,0)</f>
        <v>31631838</v>
      </c>
      <c r="M50" s="57">
        <f>IF(M48&lt;0,-M48,0)</f>
        <v>16878143</v>
      </c>
    </row>
    <row r="51" spans="1:13" ht="12.75" customHeight="1">
      <c r="A51" s="197" t="s">
        <v>276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242"/>
    </row>
    <row r="52" spans="1:13" ht="12.75" customHeight="1">
      <c r="A52" s="201" t="s">
        <v>156</v>
      </c>
      <c r="B52" s="202"/>
      <c r="C52" s="202"/>
      <c r="D52" s="202"/>
      <c r="E52" s="202"/>
      <c r="F52" s="202"/>
      <c r="G52" s="202"/>
      <c r="H52" s="202"/>
      <c r="I52" s="51"/>
      <c r="J52" s="51"/>
      <c r="K52" s="51"/>
      <c r="L52" s="51"/>
      <c r="M52" s="119"/>
    </row>
    <row r="53" spans="1:13" ht="12.75">
      <c r="A53" s="243" t="s">
        <v>200</v>
      </c>
      <c r="B53" s="244"/>
      <c r="C53" s="244"/>
      <c r="D53" s="244"/>
      <c r="E53" s="244"/>
      <c r="F53" s="244"/>
      <c r="G53" s="244"/>
      <c r="H53" s="245"/>
      <c r="I53" s="1">
        <v>155</v>
      </c>
      <c r="J53" s="6">
        <v>-12604215</v>
      </c>
      <c r="K53" s="6">
        <v>-12953416</v>
      </c>
      <c r="L53" s="6">
        <v>-29882925</v>
      </c>
      <c r="M53" s="6">
        <v>-16573088</v>
      </c>
    </row>
    <row r="54" spans="1:13" ht="12.75">
      <c r="A54" s="243" t="s">
        <v>201</v>
      </c>
      <c r="B54" s="244"/>
      <c r="C54" s="244"/>
      <c r="D54" s="244"/>
      <c r="E54" s="244"/>
      <c r="F54" s="244"/>
      <c r="G54" s="244"/>
      <c r="H54" s="245"/>
      <c r="I54" s="1">
        <v>156</v>
      </c>
      <c r="J54" s="7">
        <v>-1722009</v>
      </c>
      <c r="K54" s="7">
        <v>-2049382</v>
      </c>
      <c r="L54" s="7">
        <v>-1748913</v>
      </c>
      <c r="M54" s="7">
        <v>-305055</v>
      </c>
    </row>
    <row r="55" spans="1:13" ht="12.75" customHeight="1">
      <c r="A55" s="197" t="s">
        <v>158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242"/>
    </row>
    <row r="56" spans="1:13" ht="12.75">
      <c r="A56" s="201" t="s">
        <v>170</v>
      </c>
      <c r="B56" s="202"/>
      <c r="C56" s="202"/>
      <c r="D56" s="202"/>
      <c r="E56" s="202"/>
      <c r="F56" s="202"/>
      <c r="G56" s="202"/>
      <c r="H56" s="219"/>
      <c r="I56" s="8">
        <v>157</v>
      </c>
      <c r="J56" s="5">
        <f>J48</f>
        <v>-14326224</v>
      </c>
      <c r="K56" s="5">
        <f>K48</f>
        <v>-15002798</v>
      </c>
      <c r="L56" s="5">
        <f>L48</f>
        <v>-31631838</v>
      </c>
      <c r="M56" s="5">
        <f>M48</f>
        <v>-16878143</v>
      </c>
    </row>
    <row r="57" spans="1:13" ht="12.75">
      <c r="A57" s="208" t="s">
        <v>187</v>
      </c>
      <c r="B57" s="209"/>
      <c r="C57" s="209"/>
      <c r="D57" s="209"/>
      <c r="E57" s="209"/>
      <c r="F57" s="209"/>
      <c r="G57" s="209"/>
      <c r="H57" s="210"/>
      <c r="I57" s="1">
        <v>158</v>
      </c>
      <c r="J57" s="49">
        <f>SUM(J58:J64)</f>
        <v>11236469</v>
      </c>
      <c r="K57" s="49">
        <f>SUM(K58:K64)</f>
        <v>25722954</v>
      </c>
      <c r="L57" s="49">
        <f>SUM(L58:L64)</f>
        <v>-1596481</v>
      </c>
      <c r="M57" s="49">
        <f>SUM(M58:M64)</f>
        <v>-16586458</v>
      </c>
    </row>
    <row r="58" spans="1:13" ht="12.75">
      <c r="A58" s="208" t="s">
        <v>194</v>
      </c>
      <c r="B58" s="209"/>
      <c r="C58" s="209"/>
      <c r="D58" s="209"/>
      <c r="E58" s="209"/>
      <c r="F58" s="209"/>
      <c r="G58" s="209"/>
      <c r="H58" s="210"/>
      <c r="I58" s="1">
        <v>159</v>
      </c>
      <c r="J58" s="6">
        <v>11236469</v>
      </c>
      <c r="K58" s="6">
        <v>25722954</v>
      </c>
      <c r="L58" s="6">
        <v>-1596481</v>
      </c>
      <c r="M58" s="6">
        <v>-16586458</v>
      </c>
    </row>
    <row r="59" spans="1:13" ht="12.75">
      <c r="A59" s="208" t="s">
        <v>195</v>
      </c>
      <c r="B59" s="209"/>
      <c r="C59" s="209"/>
      <c r="D59" s="209"/>
      <c r="E59" s="209"/>
      <c r="F59" s="209"/>
      <c r="G59" s="209"/>
      <c r="H59" s="210"/>
      <c r="I59" s="1">
        <v>160</v>
      </c>
      <c r="J59" s="6"/>
      <c r="K59" s="6"/>
      <c r="L59" s="6"/>
      <c r="M59" s="6"/>
    </row>
    <row r="60" spans="1:13" ht="12.75">
      <c r="A60" s="208" t="s">
        <v>39</v>
      </c>
      <c r="B60" s="209"/>
      <c r="C60" s="209"/>
      <c r="D60" s="209"/>
      <c r="E60" s="209"/>
      <c r="F60" s="209"/>
      <c r="G60" s="209"/>
      <c r="H60" s="210"/>
      <c r="I60" s="1">
        <v>161</v>
      </c>
      <c r="J60" s="6"/>
      <c r="K60" s="6"/>
      <c r="L60" s="6"/>
      <c r="M60" s="6"/>
    </row>
    <row r="61" spans="1:13" ht="12.75">
      <c r="A61" s="208" t="s">
        <v>196</v>
      </c>
      <c r="B61" s="209"/>
      <c r="C61" s="209"/>
      <c r="D61" s="209"/>
      <c r="E61" s="209"/>
      <c r="F61" s="209"/>
      <c r="G61" s="209"/>
      <c r="H61" s="210"/>
      <c r="I61" s="1">
        <v>162</v>
      </c>
      <c r="J61" s="6"/>
      <c r="K61" s="6"/>
      <c r="L61" s="6"/>
      <c r="M61" s="6"/>
    </row>
    <row r="62" spans="1:13" ht="12.75">
      <c r="A62" s="208" t="s">
        <v>197</v>
      </c>
      <c r="B62" s="209"/>
      <c r="C62" s="209"/>
      <c r="D62" s="209"/>
      <c r="E62" s="209"/>
      <c r="F62" s="209"/>
      <c r="G62" s="209"/>
      <c r="H62" s="210"/>
      <c r="I62" s="1">
        <v>163</v>
      </c>
      <c r="J62" s="6"/>
      <c r="K62" s="6"/>
      <c r="L62" s="6"/>
      <c r="M62" s="6"/>
    </row>
    <row r="63" spans="1:13" ht="12.75">
      <c r="A63" s="208" t="s">
        <v>198</v>
      </c>
      <c r="B63" s="209"/>
      <c r="C63" s="209"/>
      <c r="D63" s="209"/>
      <c r="E63" s="209"/>
      <c r="F63" s="209"/>
      <c r="G63" s="209"/>
      <c r="H63" s="210"/>
      <c r="I63" s="1">
        <v>164</v>
      </c>
      <c r="J63" s="6"/>
      <c r="K63" s="6"/>
      <c r="L63" s="6"/>
      <c r="M63" s="6"/>
    </row>
    <row r="64" spans="1:13" ht="12.75">
      <c r="A64" s="208" t="s">
        <v>199</v>
      </c>
      <c r="B64" s="209"/>
      <c r="C64" s="209"/>
      <c r="D64" s="209"/>
      <c r="E64" s="209"/>
      <c r="F64" s="209"/>
      <c r="G64" s="209"/>
      <c r="H64" s="210"/>
      <c r="I64" s="1">
        <v>165</v>
      </c>
      <c r="J64" s="6"/>
      <c r="K64" s="6"/>
      <c r="L64" s="6"/>
      <c r="M64" s="6"/>
    </row>
    <row r="65" spans="1:13" ht="12.75">
      <c r="A65" s="208" t="s">
        <v>188</v>
      </c>
      <c r="B65" s="209"/>
      <c r="C65" s="209"/>
      <c r="D65" s="209"/>
      <c r="E65" s="209"/>
      <c r="F65" s="209"/>
      <c r="G65" s="209"/>
      <c r="H65" s="210"/>
      <c r="I65" s="1">
        <v>166</v>
      </c>
      <c r="J65" s="6">
        <v>2247294</v>
      </c>
      <c r="K65" s="6">
        <v>5144591</v>
      </c>
      <c r="L65" s="121">
        <v>-319296</v>
      </c>
      <c r="M65" s="121">
        <v>-3317292</v>
      </c>
    </row>
    <row r="66" spans="1:13" ht="12.75">
      <c r="A66" s="208" t="s">
        <v>162</v>
      </c>
      <c r="B66" s="209"/>
      <c r="C66" s="209"/>
      <c r="D66" s="209"/>
      <c r="E66" s="209"/>
      <c r="F66" s="209"/>
      <c r="G66" s="209"/>
      <c r="H66" s="210"/>
      <c r="I66" s="1">
        <v>167</v>
      </c>
      <c r="J66" s="49">
        <f>J57-J65</f>
        <v>8989175</v>
      </c>
      <c r="K66" s="49">
        <f>K57-K65</f>
        <v>20578363</v>
      </c>
      <c r="L66" s="49">
        <f>L57-L65</f>
        <v>-1277185</v>
      </c>
      <c r="M66" s="49">
        <f>M57-M65</f>
        <v>-13269166</v>
      </c>
    </row>
    <row r="67" spans="1:13" ht="12.75">
      <c r="A67" s="208" t="s">
        <v>163</v>
      </c>
      <c r="B67" s="209"/>
      <c r="C67" s="209"/>
      <c r="D67" s="209"/>
      <c r="E67" s="209"/>
      <c r="F67" s="209"/>
      <c r="G67" s="209"/>
      <c r="H67" s="210"/>
      <c r="I67" s="1">
        <v>168</v>
      </c>
      <c r="J67" s="57">
        <f>J56+J66</f>
        <v>-5337049</v>
      </c>
      <c r="K67" s="57">
        <f>K56+K66</f>
        <v>5575565</v>
      </c>
      <c r="L67" s="57">
        <f>L56+L66</f>
        <v>-32909023</v>
      </c>
      <c r="M67" s="57">
        <f>M56+M66</f>
        <v>-30147309</v>
      </c>
    </row>
    <row r="68" spans="1:13" ht="12.75" customHeight="1">
      <c r="A68" s="236" t="s">
        <v>277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8"/>
    </row>
    <row r="69" spans="1:13" ht="12.75" customHeight="1">
      <c r="A69" s="239" t="s">
        <v>157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1"/>
    </row>
    <row r="70" spans="1:13" ht="12.75">
      <c r="A70" s="243" t="s">
        <v>200</v>
      </c>
      <c r="B70" s="244"/>
      <c r="C70" s="244"/>
      <c r="D70" s="244"/>
      <c r="E70" s="244"/>
      <c r="F70" s="244"/>
      <c r="G70" s="244"/>
      <c r="H70" s="245"/>
      <c r="I70" s="1">
        <v>169</v>
      </c>
      <c r="J70" s="6">
        <v>-3615040</v>
      </c>
      <c r="K70" s="6">
        <v>7624947</v>
      </c>
      <c r="L70" s="6">
        <v>-31160110</v>
      </c>
      <c r="M70" s="6">
        <v>-29842254</v>
      </c>
    </row>
    <row r="71" spans="1:13" ht="12.75">
      <c r="A71" s="233" t="s">
        <v>201</v>
      </c>
      <c r="B71" s="234"/>
      <c r="C71" s="234"/>
      <c r="D71" s="234"/>
      <c r="E71" s="234"/>
      <c r="F71" s="234"/>
      <c r="G71" s="234"/>
      <c r="H71" s="235"/>
      <c r="I71" s="4">
        <v>170</v>
      </c>
      <c r="J71" s="7">
        <v>-1722009</v>
      </c>
      <c r="K71" s="7">
        <v>-2049382</v>
      </c>
      <c r="L71" s="7">
        <v>-1748913</v>
      </c>
      <c r="M71" s="7">
        <v>-305055</v>
      </c>
    </row>
  </sheetData>
  <sheetProtection/>
  <protectedRanges>
    <protectedRange sqref="L8:M8" name="Range1"/>
    <protectedRange sqref="L9:M9" name="Range1_1"/>
    <protectedRange sqref="J8:K8" name="Range1_2"/>
    <protectedRange sqref="J9:K9" name="Range1_1_1"/>
  </protectedRanges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70:H70"/>
    <mergeCell ref="A58:H58"/>
    <mergeCell ref="A59:H59"/>
    <mergeCell ref="A60:H60"/>
    <mergeCell ref="A61:H61"/>
    <mergeCell ref="A56:H56"/>
    <mergeCell ref="A55:M55"/>
    <mergeCell ref="A57:H57"/>
    <mergeCell ref="A64:H6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66:M67 J53:M54 J70:M71 J56:J65 J47:M47 K57:K58 K65:M65 L56:M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K28:K29 J42:M46 J33:M33 L34:M41 L23:M26 J27:M27 L28:M32 J48:M50 J23:J26 K35 J28:J32 J34:J41 J1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3">
      <selection activeCell="K14" sqref="K14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257" t="s">
        <v>136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310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305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50</v>
      </c>
      <c r="B4" s="259"/>
      <c r="C4" s="259"/>
      <c r="D4" s="259"/>
      <c r="E4" s="259"/>
      <c r="F4" s="259"/>
      <c r="G4" s="259"/>
      <c r="H4" s="259"/>
      <c r="I4" s="59" t="s">
        <v>245</v>
      </c>
      <c r="J4" s="60" t="s">
        <v>281</v>
      </c>
      <c r="K4" s="60" t="s">
        <v>282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1">
        <v>2</v>
      </c>
      <c r="J5" s="62" t="s">
        <v>248</v>
      </c>
      <c r="K5" s="62" t="s">
        <v>249</v>
      </c>
    </row>
    <row r="6" spans="1:11" ht="12.75">
      <c r="A6" s="197" t="s">
        <v>130</v>
      </c>
      <c r="B6" s="198"/>
      <c r="C6" s="198"/>
      <c r="D6" s="198"/>
      <c r="E6" s="198"/>
      <c r="F6" s="198"/>
      <c r="G6" s="198"/>
      <c r="H6" s="198"/>
      <c r="I6" s="252"/>
      <c r="J6" s="252"/>
      <c r="K6" s="253"/>
    </row>
    <row r="7" spans="1:11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6">
        <v>-13653423</v>
      </c>
      <c r="K7" s="6">
        <v>-31544371</v>
      </c>
    </row>
    <row r="8" spans="1:11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6">
        <v>60727208</v>
      </c>
      <c r="K8" s="6">
        <v>57111854</v>
      </c>
    </row>
    <row r="9" spans="1:11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6">
        <v>3921826</v>
      </c>
      <c r="K9" s="6">
        <v>0</v>
      </c>
    </row>
    <row r="10" spans="1:11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6"/>
      <c r="K10" s="6">
        <v>8885367</v>
      </c>
    </row>
    <row r="11" spans="1:11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6">
        <v>1646862</v>
      </c>
      <c r="K11" s="6">
        <v>331403</v>
      </c>
    </row>
    <row r="12" spans="1:11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6">
        <f>57667+19105</f>
        <v>76772</v>
      </c>
      <c r="K12" s="6">
        <v>5171050</v>
      </c>
    </row>
    <row r="13" spans="1:11" ht="12.75">
      <c r="A13" s="208" t="s">
        <v>131</v>
      </c>
      <c r="B13" s="209"/>
      <c r="C13" s="209"/>
      <c r="D13" s="209"/>
      <c r="E13" s="209"/>
      <c r="F13" s="209"/>
      <c r="G13" s="209"/>
      <c r="H13" s="209"/>
      <c r="I13" s="1">
        <v>7</v>
      </c>
      <c r="J13" s="49">
        <f>SUM(J7:J12)</f>
        <v>52719245</v>
      </c>
      <c r="K13" s="49">
        <f>SUM(K7:K12)</f>
        <v>39955303</v>
      </c>
    </row>
    <row r="14" spans="1:11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6"/>
      <c r="K14" s="6">
        <v>7652161</v>
      </c>
    </row>
    <row r="15" spans="1:11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6">
        <v>4534120</v>
      </c>
      <c r="K15" s="6">
        <v>0</v>
      </c>
    </row>
    <row r="16" spans="1:11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6"/>
      <c r="K16" s="6">
        <v>0</v>
      </c>
    </row>
    <row r="17" spans="1:11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6">
        <f>672801+20115+2726243+43765366</f>
        <v>47184525</v>
      </c>
      <c r="K17" s="6">
        <f>87467+2864093+13780</f>
        <v>2965340</v>
      </c>
    </row>
    <row r="18" spans="1:11" ht="12.75">
      <c r="A18" s="208" t="s">
        <v>132</v>
      </c>
      <c r="B18" s="209"/>
      <c r="C18" s="209"/>
      <c r="D18" s="209"/>
      <c r="E18" s="209"/>
      <c r="F18" s="209"/>
      <c r="G18" s="209"/>
      <c r="H18" s="209"/>
      <c r="I18" s="1">
        <v>12</v>
      </c>
      <c r="J18" s="49">
        <f>SUM(J14:J17)</f>
        <v>51718645</v>
      </c>
      <c r="K18" s="49">
        <f>SUM(K14:K17)</f>
        <v>10617501</v>
      </c>
    </row>
    <row r="19" spans="1:11" ht="12.75">
      <c r="A19" s="208" t="s">
        <v>30</v>
      </c>
      <c r="B19" s="209"/>
      <c r="C19" s="209"/>
      <c r="D19" s="209"/>
      <c r="E19" s="209"/>
      <c r="F19" s="209"/>
      <c r="G19" s="209"/>
      <c r="H19" s="209"/>
      <c r="I19" s="1">
        <v>13</v>
      </c>
      <c r="J19" s="49">
        <f>IF(J13&gt;J18,J13-J18,0)</f>
        <v>1000600</v>
      </c>
      <c r="K19" s="49">
        <f>IF(K13&gt;K18,K13-K18,0)</f>
        <v>29337802</v>
      </c>
    </row>
    <row r="20" spans="1:11" ht="12.75">
      <c r="A20" s="208" t="s">
        <v>31</v>
      </c>
      <c r="B20" s="209"/>
      <c r="C20" s="209"/>
      <c r="D20" s="209"/>
      <c r="E20" s="209"/>
      <c r="F20" s="209"/>
      <c r="G20" s="209"/>
      <c r="H20" s="209"/>
      <c r="I20" s="1">
        <v>14</v>
      </c>
      <c r="J20" s="49">
        <f>IF(J18&gt;J13,J18-J13,0)</f>
        <v>0</v>
      </c>
      <c r="K20" s="49">
        <f>IF(K18&gt;K13,K18-K13,0)</f>
        <v>0</v>
      </c>
    </row>
    <row r="21" spans="1:11" ht="12.75">
      <c r="A21" s="197" t="s">
        <v>133</v>
      </c>
      <c r="B21" s="198"/>
      <c r="C21" s="198"/>
      <c r="D21" s="198"/>
      <c r="E21" s="198"/>
      <c r="F21" s="198"/>
      <c r="G21" s="198"/>
      <c r="H21" s="198"/>
      <c r="I21" s="252"/>
      <c r="J21" s="252"/>
      <c r="K21" s="253"/>
    </row>
    <row r="22" spans="1:11" ht="12.75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6">
        <v>0</v>
      </c>
      <c r="K22" s="6">
        <v>0</v>
      </c>
    </row>
    <row r="23" spans="1:11" ht="12.75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6"/>
      <c r="K23" s="6"/>
    </row>
    <row r="24" spans="1:11" ht="12.75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6"/>
      <c r="K24" s="6"/>
    </row>
    <row r="25" spans="1:11" ht="12.75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6"/>
      <c r="K25" s="6"/>
    </row>
    <row r="26" spans="1:11" ht="12.75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6"/>
      <c r="K26" s="6"/>
    </row>
    <row r="27" spans="1:11" ht="12.75">
      <c r="A27" s="208" t="s">
        <v>137</v>
      </c>
      <c r="B27" s="209"/>
      <c r="C27" s="209"/>
      <c r="D27" s="209"/>
      <c r="E27" s="209"/>
      <c r="F27" s="209"/>
      <c r="G27" s="209"/>
      <c r="H27" s="209"/>
      <c r="I27" s="1">
        <v>20</v>
      </c>
      <c r="J27" s="49">
        <f>SUM(J22:J26)</f>
        <v>0</v>
      </c>
      <c r="K27" s="49">
        <f>SUM(K22:K26)</f>
        <v>0</v>
      </c>
    </row>
    <row r="28" spans="1:11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6">
        <f>171961942+43244</f>
        <v>172005186</v>
      </c>
      <c r="K28" s="6">
        <v>27156</v>
      </c>
    </row>
    <row r="29" spans="1:11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6"/>
      <c r="K29" s="6"/>
    </row>
    <row r="30" spans="1:11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6"/>
      <c r="K30" s="6"/>
    </row>
    <row r="31" spans="1:11" ht="12.75">
      <c r="A31" s="208" t="s">
        <v>2</v>
      </c>
      <c r="B31" s="209"/>
      <c r="C31" s="209"/>
      <c r="D31" s="209"/>
      <c r="E31" s="209"/>
      <c r="F31" s="209"/>
      <c r="G31" s="209"/>
      <c r="H31" s="209"/>
      <c r="I31" s="1">
        <v>24</v>
      </c>
      <c r="J31" s="49">
        <f>SUM(J28:J30)</f>
        <v>172005186</v>
      </c>
      <c r="K31" s="49">
        <f>SUM(K28:K30)</f>
        <v>27156</v>
      </c>
    </row>
    <row r="32" spans="1:11" ht="12.75">
      <c r="A32" s="208" t="s">
        <v>32</v>
      </c>
      <c r="B32" s="209"/>
      <c r="C32" s="209"/>
      <c r="D32" s="209"/>
      <c r="E32" s="209"/>
      <c r="F32" s="209"/>
      <c r="G32" s="209"/>
      <c r="H32" s="209"/>
      <c r="I32" s="1">
        <v>25</v>
      </c>
      <c r="J32" s="49">
        <f>IF(J27&gt;J31,J27-J31,0)</f>
        <v>0</v>
      </c>
      <c r="K32" s="49">
        <f>IF(K27&gt;K31,K27-K31,0)</f>
        <v>0</v>
      </c>
    </row>
    <row r="33" spans="1:11" ht="12.75">
      <c r="A33" s="208" t="s">
        <v>33</v>
      </c>
      <c r="B33" s="209"/>
      <c r="C33" s="209"/>
      <c r="D33" s="209"/>
      <c r="E33" s="209"/>
      <c r="F33" s="209"/>
      <c r="G33" s="209"/>
      <c r="H33" s="209"/>
      <c r="I33" s="1">
        <v>26</v>
      </c>
      <c r="J33" s="49">
        <f>IF(J31&gt;J27,J31-J27,0)</f>
        <v>172005186</v>
      </c>
      <c r="K33" s="49">
        <f>IF(K31&gt;K27,K31-K27,0)</f>
        <v>27156</v>
      </c>
    </row>
    <row r="34" spans="1:11" ht="12.75">
      <c r="A34" s="197" t="s">
        <v>134</v>
      </c>
      <c r="B34" s="198"/>
      <c r="C34" s="198"/>
      <c r="D34" s="198"/>
      <c r="E34" s="198"/>
      <c r="F34" s="198"/>
      <c r="G34" s="198"/>
      <c r="H34" s="198"/>
      <c r="I34" s="252"/>
      <c r="J34" s="252"/>
      <c r="K34" s="253"/>
    </row>
    <row r="35" spans="1:11" ht="12.75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6">
        <v>35000000</v>
      </c>
      <c r="K35" s="6"/>
    </row>
    <row r="36" spans="1:11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6">
        <v>208924036</v>
      </c>
      <c r="K36" s="6">
        <v>25002824</v>
      </c>
    </row>
    <row r="37" spans="1:11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6">
        <f>53662+5342+83366796</f>
        <v>83425800</v>
      </c>
      <c r="K37" s="6">
        <f>11384506+23847905</f>
        <v>35232411</v>
      </c>
    </row>
    <row r="38" spans="1:11" ht="12.75">
      <c r="A38" s="208" t="s">
        <v>59</v>
      </c>
      <c r="B38" s="209"/>
      <c r="C38" s="209"/>
      <c r="D38" s="209"/>
      <c r="E38" s="209"/>
      <c r="F38" s="209"/>
      <c r="G38" s="209"/>
      <c r="H38" s="209"/>
      <c r="I38" s="1">
        <v>30</v>
      </c>
      <c r="J38" s="49">
        <f>SUM(J35:J37)</f>
        <v>327349836</v>
      </c>
      <c r="K38" s="49">
        <f>SUM(K35:K37)</f>
        <v>60235235</v>
      </c>
    </row>
    <row r="39" spans="1:11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6">
        <v>63238102</v>
      </c>
      <c r="K39" s="6">
        <v>108763462</v>
      </c>
    </row>
    <row r="40" spans="1:11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6"/>
      <c r="K40" s="6"/>
    </row>
    <row r="41" spans="1:11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6"/>
      <c r="K41" s="6"/>
    </row>
    <row r="42" spans="1:11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6">
        <v>1969652</v>
      </c>
      <c r="K42" s="6">
        <v>586737</v>
      </c>
    </row>
    <row r="43" spans="1:11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6">
        <f>70000000+22494320</f>
        <v>92494320</v>
      </c>
      <c r="K43" s="6">
        <v>70650</v>
      </c>
    </row>
    <row r="44" spans="1:11" ht="12.75">
      <c r="A44" s="208" t="s">
        <v>60</v>
      </c>
      <c r="B44" s="209"/>
      <c r="C44" s="209"/>
      <c r="D44" s="209"/>
      <c r="E44" s="209"/>
      <c r="F44" s="209"/>
      <c r="G44" s="209"/>
      <c r="H44" s="209"/>
      <c r="I44" s="1">
        <v>36</v>
      </c>
      <c r="J44" s="49">
        <f>SUM(J39:J43)</f>
        <v>157702074</v>
      </c>
      <c r="K44" s="49">
        <f>SUM(K39:K43)</f>
        <v>109420849</v>
      </c>
    </row>
    <row r="45" spans="1:11" ht="12.75">
      <c r="A45" s="208" t="s">
        <v>11</v>
      </c>
      <c r="B45" s="209"/>
      <c r="C45" s="209"/>
      <c r="D45" s="209"/>
      <c r="E45" s="209"/>
      <c r="F45" s="209"/>
      <c r="G45" s="209"/>
      <c r="H45" s="209"/>
      <c r="I45" s="1">
        <v>37</v>
      </c>
      <c r="J45" s="49">
        <f>IF(J38&gt;J44,J38-J44,0)</f>
        <v>169647762</v>
      </c>
      <c r="K45" s="49">
        <f>IF(K38&gt;K44,K38-K44,0)</f>
        <v>0</v>
      </c>
    </row>
    <row r="46" spans="1:11" ht="12.75">
      <c r="A46" s="208" t="s">
        <v>12</v>
      </c>
      <c r="B46" s="209"/>
      <c r="C46" s="209"/>
      <c r="D46" s="209"/>
      <c r="E46" s="209"/>
      <c r="F46" s="209"/>
      <c r="G46" s="209"/>
      <c r="H46" s="209"/>
      <c r="I46" s="1">
        <v>38</v>
      </c>
      <c r="J46" s="49">
        <f>IF(J44&gt;J38,J44-J38,0)</f>
        <v>0</v>
      </c>
      <c r="K46" s="49">
        <f>IF(K44&gt;K38,K44-K38,0)</f>
        <v>49185614</v>
      </c>
    </row>
    <row r="47" spans="1:11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49">
        <f>IF(J19-J20+J32-J33+J45-J46&gt;0,J19-J20+J32-J33+J45-J46,0)</f>
        <v>0</v>
      </c>
      <c r="K47" s="49">
        <f>IF(K19-K20+K32-K33+K45-K46&gt;0,K19-K20+K32-K33+K45-K46,0)</f>
        <v>0</v>
      </c>
    </row>
    <row r="48" spans="1:11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49">
        <f>IF(J20-J19+J33-J32+J46-J45&gt;0,J20-J19+J33-J32+J46-J45,0)</f>
        <v>1356824</v>
      </c>
      <c r="K48" s="49">
        <f>IF(K20-K19+K33-K32+K46-K45&gt;0,K20-K19+K33-K32+K46-K45,0)</f>
        <v>19874968</v>
      </c>
    </row>
    <row r="49" spans="1:11" ht="12.75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">
        <v>29256768</v>
      </c>
      <c r="K49" s="6">
        <v>32706009</v>
      </c>
    </row>
    <row r="50" spans="1:11" ht="12.75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122">
        <f>J47</f>
        <v>0</v>
      </c>
      <c r="K50" s="118">
        <f>K47</f>
        <v>0</v>
      </c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6">
        <f>J48</f>
        <v>1356824</v>
      </c>
      <c r="K51" s="6">
        <f>K48</f>
        <v>19874968</v>
      </c>
    </row>
    <row r="52" spans="1:11" ht="12.75">
      <c r="A52" s="187" t="s">
        <v>146</v>
      </c>
      <c r="B52" s="188"/>
      <c r="C52" s="188"/>
      <c r="D52" s="188"/>
      <c r="E52" s="188"/>
      <c r="F52" s="188"/>
      <c r="G52" s="188"/>
      <c r="H52" s="188"/>
      <c r="I52" s="4">
        <v>44</v>
      </c>
      <c r="J52" s="57">
        <f>J49+J50-J51</f>
        <v>27899944</v>
      </c>
      <c r="K52" s="57">
        <f>K49+K50-K51</f>
        <v>12831041</v>
      </c>
    </row>
  </sheetData>
  <sheetProtection/>
  <protectedRanges>
    <protectedRange sqref="K50" name="Range1_5"/>
    <protectedRange sqref="J50" name="Range1_5_2"/>
  </protectedRanges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7:H47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</mergeCells>
  <dataValidations count="3">
    <dataValidation type="whole" operator="notEqual" allowBlank="1" showInputMessage="1" showErrorMessage="1" errorTitle="Pogrešan unos" error="Mogu se unijeti samo cjelobrojne vrijednosti." sqref="J49:K49 J35:K37 J7:K12 J28:K30 J39:K43 J22:K26 J14:K17 J51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38:K38 J13:K13 J18:K20 J27:K27 J52:K52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J2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140625" style="65" bestFit="1" customWidth="1"/>
    <col min="11" max="11" width="9.57421875" style="65" bestFit="1" customWidth="1"/>
    <col min="12" max="16384" width="9.140625" style="65" customWidth="1"/>
  </cols>
  <sheetData>
    <row r="1" spans="1:12" ht="12.75">
      <c r="A1" s="276" t="s">
        <v>246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64"/>
    </row>
    <row r="2" spans="1:12" ht="15.75">
      <c r="A2" s="38"/>
      <c r="B2" s="63"/>
      <c r="C2" s="263" t="s">
        <v>247</v>
      </c>
      <c r="D2" s="263"/>
      <c r="E2" s="66">
        <v>41275</v>
      </c>
      <c r="F2" s="39" t="s">
        <v>216</v>
      </c>
      <c r="G2" s="264">
        <v>41455</v>
      </c>
      <c r="H2" s="265"/>
      <c r="I2" s="63"/>
      <c r="J2" s="63"/>
      <c r="K2" s="63"/>
      <c r="L2" s="67"/>
    </row>
    <row r="3" spans="1:11" ht="23.25">
      <c r="A3" s="266" t="s">
        <v>50</v>
      </c>
      <c r="B3" s="266"/>
      <c r="C3" s="266"/>
      <c r="D3" s="266"/>
      <c r="E3" s="266"/>
      <c r="F3" s="266"/>
      <c r="G3" s="266"/>
      <c r="H3" s="266"/>
      <c r="I3" s="70" t="s">
        <v>269</v>
      </c>
      <c r="J3" s="71" t="s">
        <v>124</v>
      </c>
      <c r="K3" s="71" t="s">
        <v>125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73">
        <v>2</v>
      </c>
      <c r="J4" s="72" t="s">
        <v>248</v>
      </c>
      <c r="K4" s="72" t="s">
        <v>249</v>
      </c>
    </row>
    <row r="5" spans="1:11" ht="12.75">
      <c r="A5" s="261" t="s">
        <v>250</v>
      </c>
      <c r="B5" s="262"/>
      <c r="C5" s="262"/>
      <c r="D5" s="262"/>
      <c r="E5" s="262"/>
      <c r="F5" s="262"/>
      <c r="G5" s="262"/>
      <c r="H5" s="262"/>
      <c r="I5" s="40">
        <v>1</v>
      </c>
      <c r="J5" s="41">
        <v>232000000</v>
      </c>
      <c r="K5" s="41">
        <v>232000000</v>
      </c>
    </row>
    <row r="6" spans="1:11" ht="12.75">
      <c r="A6" s="261" t="s">
        <v>251</v>
      </c>
      <c r="B6" s="262"/>
      <c r="C6" s="262"/>
      <c r="D6" s="262"/>
      <c r="E6" s="262"/>
      <c r="F6" s="262"/>
      <c r="G6" s="262"/>
      <c r="H6" s="262"/>
      <c r="I6" s="40">
        <v>2</v>
      </c>
      <c r="J6" s="42">
        <v>-19729681</v>
      </c>
      <c r="K6" s="42">
        <v>-19729681</v>
      </c>
    </row>
    <row r="7" spans="1:11" ht="12.75">
      <c r="A7" s="261" t="s">
        <v>252</v>
      </c>
      <c r="B7" s="262"/>
      <c r="C7" s="262"/>
      <c r="D7" s="262"/>
      <c r="E7" s="262"/>
      <c r="F7" s="262"/>
      <c r="G7" s="262"/>
      <c r="H7" s="262"/>
      <c r="I7" s="40">
        <v>3</v>
      </c>
      <c r="J7" s="42">
        <v>36635168</v>
      </c>
      <c r="K7" s="42">
        <v>36048431</v>
      </c>
    </row>
    <row r="8" spans="1:11" ht="12.75">
      <c r="A8" s="261" t="s">
        <v>253</v>
      </c>
      <c r="B8" s="262"/>
      <c r="C8" s="262"/>
      <c r="D8" s="262"/>
      <c r="E8" s="262"/>
      <c r="F8" s="262"/>
      <c r="G8" s="262"/>
      <c r="H8" s="262"/>
      <c r="I8" s="40">
        <v>4</v>
      </c>
      <c r="J8" s="42">
        <v>257000255</v>
      </c>
      <c r="K8" s="42">
        <v>182246761</v>
      </c>
    </row>
    <row r="9" spans="1:11" ht="12.75">
      <c r="A9" s="261" t="s">
        <v>254</v>
      </c>
      <c r="B9" s="262"/>
      <c r="C9" s="262"/>
      <c r="D9" s="262"/>
      <c r="E9" s="262"/>
      <c r="F9" s="262"/>
      <c r="G9" s="262"/>
      <c r="H9" s="262"/>
      <c r="I9" s="40">
        <v>5</v>
      </c>
      <c r="J9" s="42">
        <v>-74850818</v>
      </c>
      <c r="K9" s="42">
        <v>-29882925</v>
      </c>
    </row>
    <row r="10" spans="1:11" ht="12.75">
      <c r="A10" s="261" t="s">
        <v>255</v>
      </c>
      <c r="B10" s="262"/>
      <c r="C10" s="262"/>
      <c r="D10" s="262"/>
      <c r="E10" s="262"/>
      <c r="F10" s="262"/>
      <c r="G10" s="262"/>
      <c r="H10" s="262"/>
      <c r="I10" s="40">
        <v>6</v>
      </c>
      <c r="J10" s="42"/>
      <c r="K10" s="42"/>
    </row>
    <row r="11" spans="1:11" ht="12.75">
      <c r="A11" s="261" t="s">
        <v>306</v>
      </c>
      <c r="B11" s="262"/>
      <c r="C11" s="262"/>
      <c r="D11" s="262"/>
      <c r="E11" s="262"/>
      <c r="F11" s="262"/>
      <c r="G11" s="262"/>
      <c r="H11" s="262"/>
      <c r="I11" s="40">
        <v>7</v>
      </c>
      <c r="J11" s="42">
        <v>129891023</v>
      </c>
      <c r="K11" s="42">
        <v>151990016</v>
      </c>
    </row>
    <row r="12" spans="1:11" ht="12.75">
      <c r="A12" s="261" t="s">
        <v>256</v>
      </c>
      <c r="B12" s="262"/>
      <c r="C12" s="262"/>
      <c r="D12" s="262"/>
      <c r="E12" s="262"/>
      <c r="F12" s="262"/>
      <c r="G12" s="262"/>
      <c r="H12" s="262"/>
      <c r="I12" s="40">
        <v>8</v>
      </c>
      <c r="J12" s="42"/>
      <c r="K12" s="42"/>
    </row>
    <row r="13" spans="1:11" ht="12.75">
      <c r="A13" s="261" t="s">
        <v>257</v>
      </c>
      <c r="B13" s="262"/>
      <c r="C13" s="262"/>
      <c r="D13" s="262"/>
      <c r="E13" s="262"/>
      <c r="F13" s="262"/>
      <c r="G13" s="262"/>
      <c r="H13" s="262"/>
      <c r="I13" s="40">
        <v>9</v>
      </c>
      <c r="J13" s="42">
        <v>41648179</v>
      </c>
      <c r="K13" s="42">
        <v>40051698</v>
      </c>
    </row>
    <row r="14" spans="1:11" ht="12.75">
      <c r="A14" s="268" t="s">
        <v>258</v>
      </c>
      <c r="B14" s="269"/>
      <c r="C14" s="269"/>
      <c r="D14" s="269"/>
      <c r="E14" s="269"/>
      <c r="F14" s="269"/>
      <c r="G14" s="269"/>
      <c r="H14" s="269"/>
      <c r="I14" s="40">
        <v>10</v>
      </c>
      <c r="J14" s="68">
        <f>SUM(J5:J13)</f>
        <v>602594126</v>
      </c>
      <c r="K14" s="68">
        <f>SUM(K5:K13)</f>
        <v>592724300</v>
      </c>
    </row>
    <row r="15" spans="1:11" ht="12.75">
      <c r="A15" s="261" t="s">
        <v>259</v>
      </c>
      <c r="B15" s="262"/>
      <c r="C15" s="262"/>
      <c r="D15" s="262"/>
      <c r="E15" s="262"/>
      <c r="F15" s="262"/>
      <c r="G15" s="262"/>
      <c r="H15" s="262"/>
      <c r="I15" s="40">
        <v>11</v>
      </c>
      <c r="J15" s="42">
        <v>-6150460</v>
      </c>
      <c r="K15" s="42">
        <v>-1596481</v>
      </c>
    </row>
    <row r="16" spans="1:11" ht="12.75">
      <c r="A16" s="261" t="s">
        <v>260</v>
      </c>
      <c r="B16" s="262"/>
      <c r="C16" s="262"/>
      <c r="D16" s="262"/>
      <c r="E16" s="262"/>
      <c r="F16" s="262"/>
      <c r="G16" s="262"/>
      <c r="H16" s="262"/>
      <c r="I16" s="40">
        <v>12</v>
      </c>
      <c r="J16" s="42"/>
      <c r="K16" s="42"/>
    </row>
    <row r="17" spans="1:11" ht="12.75">
      <c r="A17" s="261" t="s">
        <v>261</v>
      </c>
      <c r="B17" s="262"/>
      <c r="C17" s="262"/>
      <c r="D17" s="262"/>
      <c r="E17" s="262"/>
      <c r="F17" s="262"/>
      <c r="G17" s="262"/>
      <c r="H17" s="262"/>
      <c r="I17" s="40">
        <v>13</v>
      </c>
      <c r="J17" s="42"/>
      <c r="K17" s="42"/>
    </row>
    <row r="18" spans="1:11" ht="12.75">
      <c r="A18" s="261" t="s">
        <v>262</v>
      </c>
      <c r="B18" s="262"/>
      <c r="C18" s="262"/>
      <c r="D18" s="262"/>
      <c r="E18" s="262"/>
      <c r="F18" s="262"/>
      <c r="G18" s="262"/>
      <c r="H18" s="262"/>
      <c r="I18" s="40">
        <v>14</v>
      </c>
      <c r="J18" s="42"/>
      <c r="K18" s="42"/>
    </row>
    <row r="19" spans="1:11" ht="12.75">
      <c r="A19" s="261" t="s">
        <v>263</v>
      </c>
      <c r="B19" s="262"/>
      <c r="C19" s="262"/>
      <c r="D19" s="262"/>
      <c r="E19" s="262"/>
      <c r="F19" s="262"/>
      <c r="G19" s="262"/>
      <c r="H19" s="262"/>
      <c r="I19" s="40">
        <v>15</v>
      </c>
      <c r="J19" s="42"/>
      <c r="K19" s="42"/>
    </row>
    <row r="20" spans="1:11" ht="12.75">
      <c r="A20" s="261" t="s">
        <v>264</v>
      </c>
      <c r="B20" s="262"/>
      <c r="C20" s="262"/>
      <c r="D20" s="262"/>
      <c r="E20" s="262"/>
      <c r="F20" s="262"/>
      <c r="G20" s="262"/>
      <c r="H20" s="262"/>
      <c r="I20" s="40">
        <v>16</v>
      </c>
      <c r="J20" s="42">
        <v>-55086068</v>
      </c>
      <c r="K20" s="42">
        <v>-8273345</v>
      </c>
    </row>
    <row r="21" spans="1:11" ht="12.75">
      <c r="A21" s="268" t="s">
        <v>265</v>
      </c>
      <c r="B21" s="269"/>
      <c r="C21" s="269"/>
      <c r="D21" s="269"/>
      <c r="E21" s="269"/>
      <c r="F21" s="269"/>
      <c r="G21" s="269"/>
      <c r="H21" s="269"/>
      <c r="I21" s="40">
        <v>17</v>
      </c>
      <c r="J21" s="69">
        <f>SUM(J15:J20)</f>
        <v>-61236528</v>
      </c>
      <c r="K21" s="69">
        <f>SUM(K15:K20)</f>
        <v>-9869826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70" t="s">
        <v>266</v>
      </c>
      <c r="B23" s="271"/>
      <c r="C23" s="271"/>
      <c r="D23" s="271"/>
      <c r="E23" s="271"/>
      <c r="F23" s="271"/>
      <c r="G23" s="271"/>
      <c r="H23" s="271"/>
      <c r="I23" s="43">
        <v>18</v>
      </c>
      <c r="J23" s="41">
        <v>-110251634</v>
      </c>
      <c r="K23" s="41">
        <f>K21-K24</f>
        <v>-31968819</v>
      </c>
    </row>
    <row r="24" spans="1:11" ht="17.25" customHeight="1">
      <c r="A24" s="272" t="s">
        <v>267</v>
      </c>
      <c r="B24" s="273"/>
      <c r="C24" s="273"/>
      <c r="D24" s="273"/>
      <c r="E24" s="273"/>
      <c r="F24" s="273"/>
      <c r="G24" s="273"/>
      <c r="H24" s="273"/>
      <c r="I24" s="44">
        <v>19</v>
      </c>
      <c r="J24" s="69">
        <v>49015106</v>
      </c>
      <c r="K24" s="69">
        <v>22098993</v>
      </c>
    </row>
    <row r="25" spans="1:11" ht="30" customHeight="1">
      <c r="A25" s="274" t="s">
        <v>268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ignoredErrors>
    <ignoredError sqref="K23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orieta</cp:lastModifiedBy>
  <cp:lastPrinted>2013-07-29T17:37:51Z</cp:lastPrinted>
  <dcterms:created xsi:type="dcterms:W3CDTF">2008-10-17T11:51:54Z</dcterms:created>
  <dcterms:modified xsi:type="dcterms:W3CDTF">2013-07-30T13:42:44Z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