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<sst xmlns="http://schemas.openxmlformats.org/spreadsheetml/2006/main" count="346" uniqueCount="312">
  <si>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</si>
  <si>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</si>
  <si>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</si>
  <si>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</si>
  <si>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</si>
  <si>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</si>
  <si>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</si>
  <si>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</si>
  <si>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</si>
  <si>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</si>
  <si>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</si>
  <si>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</si>
  <si>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</si>
  <si>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</si>
  <si>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</si>
  <si>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</si>
  <si>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</si>
  <si>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</si>
  <si>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</si>
  <si>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</si>
  <si>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</si>
  <si>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</si>
  <si>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</si>
  <si>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</si>
  <si>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</si>
  <si>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</si>
  <si>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</si>
  <si>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</si>
  <si>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</si>
  <si>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</si>
  <si>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</si>
  <si>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</si>
  <si>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</si>
  <si>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</si>
  <si>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</si>
  <si>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</si>
  <si>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</si>
  <si>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</si>
  <si>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</si>
  <si>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</si>
  <si>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</si>
  <si>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</si>
  <si>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</si>
  <si>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</si>
  <si>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</si>
  <si>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</si>
  <si>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</si>
  <si>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</si>
  <si>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</si>
  <si>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</si>
  <si>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</si>
  <si>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</si>
  <si>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</si>
  <si>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</si>
  <si>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</si>
  <si>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</si>
  <si>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</si>
  <si>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</si>
  <si>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</si>
  <si>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</si>
  <si>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</si>
  <si>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</si>
  <si>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</si>
  <si>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</si>
  <si>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</si>
  <si>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</si>
  <si>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</si>
  <si>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</si>
  <si>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</si>
  <si>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</si>
  <si>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</si>
  <si>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</si>
  <si>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</si>
  <si>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</si>
  <si>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</si>
  <si>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</si>
  <si>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</si>
  <si>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</si>
  <si>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</si>
  <si>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</si>
  <si>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</si>
  <si>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</si>
  <si>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</si>
  <si>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</si>
  <si>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</si>
  <si>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</si>
  <si>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</si>
  <si>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</si>
  <si>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</si>
  <si>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</si>
  <si>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</si>
  <si>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</si>
  <si>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</si>
  <si>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</si>
  <si>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</si>
  <si>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</si>
  <si>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</si>
  <si>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</si>
  <si>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</si>
  <si>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</si>
  <si>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</si>
  <si>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</si>
  <si>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</si>
  <si>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</si>
  <si>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</si>
  <si>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</si>
  <si>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</si>
  <si>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</si>
  <si>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</si>
  <si>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</si>
  <si>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</si>
  <si>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</si>
  <si>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</si>
  <si>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</si>
  <si>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</si>
  <si>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</si>
  <si>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</si>
  <si>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</si>
  <si>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</si>
  <si>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</si>
  <si>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</si>
  <si>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</si>
  <si>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</si>
  <si>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</si>
  <si>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</si>
  <si>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</si>
  <si>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</si>
  <si>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</si>
  <si>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</si>
  <si>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</si>
  <si>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</si>
  <si>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</si>
  <si>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</si>
  <si>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</si>
  <si>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</si>
  <si>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</si>
  <si>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</si>
  <si>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</si>
  <si>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</si>
  <si>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</si>
  <si>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</si>
  <si>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</si>
  <si>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</si>
  <si>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</si>
  <si>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</si>
  <si>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</si>
  <si>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</si>
  <si>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</si>
  <si>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</si>
  <si>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</si>
  <si>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</si>
  <si>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</si>
  <si>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</si>
  <si>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</si>
  <si>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</si>
  <si>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</si>
  <si>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</si>
  <si>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</si>
  <si>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</si>
  <si>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</si>
  <si>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</si>
  <si>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</si>
  <si>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</si>
  <si>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</si>
  <si>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</si>
  <si>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</si>
  <si>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</si>
  <si>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</si>
  <si>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</si>
  <si>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</si>
  <si>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</si>
  <si>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</si>
  <si>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</si>
  <si>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</si>
  <si>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</si>
  <si>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</si>
  <si>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</si>
  <si>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</si>
  <si>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</si>
  <si>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</si>
  <si>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</si>
  <si>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</si>
  <si>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</si>
  <si>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</si>
  <si>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</si>
  <si>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</si>
  <si>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</si>
  <si>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</si>
  <si>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</si>
  <si>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</si>
  <si>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</si>
  <si>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</si>
  <si>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</si>
  <si>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</si>
  <si>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</si>
  <si>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</si>
  <si>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</si>
  <si>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</si>
  <si>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</si>
  <si>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</si>
  <si>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</si>
  <si>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</si>
  <si>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</si>
  <si>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</si>
  <si>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</si>
  <si>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</si>
  <si>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</si>
  <si>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</si>
  <si>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</si>
  <si>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</si>
  <si>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</si>
  <si>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</si>
  <si>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</si>
  <si>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</si>
  <si>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</si>
  <si>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</si>
  <si>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</si>
  <si>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</si>
  <si>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</si>
  <si>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</si>
  <si>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</si>
  <si>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</si>
  <si>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</si>
  <si>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</si>
  <si>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</si>
  <si>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</si>
  <si>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</si>
  <si>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</si>
  <si>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</si>
  <si>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</si>
  <si>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</si>
  <si>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</si>
  <si>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</si>
  <si>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</si>
  <si>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</si>
  <si>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</si>
  <si>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</si>
  <si>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</si>
  <si>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</si>
  <si>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</si>
  <si>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</si>
  <si>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</si>
  <si>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</si>
  <si>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</si>
  <si>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</si>
  <si>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</si>
  <si>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</si>
  <si>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</si>
  <si>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</si>
  <si>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</si>
  <si>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</si>
  <si>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</si>
  <si>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</si>
  <si>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</si>
  <si>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</si>
  <si>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</si>
  <si>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</si>
  <si>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</si>
  <si>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</si>
  <si>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</si>
  <si>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</si>
  <si>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</si>
  <si>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</si>
  <si>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</si>
  <si>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</si>
  <si>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</si>
  <si>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</si>
  <si>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</si>
  <si>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</si>
  <si>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</si>
  <si>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</si>
  <si>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</si>
  <si>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</si>
  <si>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</si>
  <si>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</si>
  <si>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</si>
  <si>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</si>
  <si>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</si>
  <si>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</si>
  <si>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</si>
  <si>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</si>
  <si>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</si>
  <si>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</si>
  <si>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</si>
  <si>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</si>
  <si>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</si>
  <si>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</si>
  <si>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</si>
  <si>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</si>
  <si>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</si>
  <si>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</si>
  <si>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</si>
  <si>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</si>
  <si>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</si>
  <si>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</si>
  <si>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</si>
  <si>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</si>
  <si>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</si>
  <si>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</si>
  <si>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</si>
  <si>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</si>
  <si>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</si>
  <si>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</si>
  <si>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</si>
  <si>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</si>
  <si>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</si>
  <si>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>01.01.2012.</t>
  </si>
  <si>
    <t xml:space="preserve">  7. Manjinski interes</t>
  </si>
  <si>
    <t>Polugodišnji financijski izvještaj poduzetnika TFI-POD</t>
  </si>
  <si>
    <t>30.09.2012.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</si>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</sst>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214</v>
      </c>
      <c r="B1" s="125"/>
      <c r="C1" s="125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77" t="s">
        <v>215</v>
      </c>
      <c r="B2" s="178"/>
      <c r="C2" s="178"/>
      <c r="D2" s="179"/>
      <c r="E2" s="109" t="s">
        <v>306</v>
      </c>
      <c r="F2" s="11"/>
      <c r="G2" s="12" t="s">
        <v>216</v>
      </c>
      <c r="H2" s="109" t="s">
        <v>309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180" t="s">
        <v>308</v>
      </c>
      <c r="B4" s="181"/>
      <c r="C4" s="181"/>
      <c r="D4" s="181"/>
      <c r="E4" s="181"/>
      <c r="F4" s="181"/>
      <c r="G4" s="181"/>
      <c r="H4" s="181"/>
      <c r="I4" s="182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42" t="s">
        <v>217</v>
      </c>
      <c r="B6" s="143"/>
      <c r="C6" s="134" t="s">
        <v>283</v>
      </c>
      <c r="D6" s="135"/>
      <c r="E6" s="28"/>
      <c r="F6" s="28"/>
      <c r="G6" s="28"/>
      <c r="H6" s="28"/>
      <c r="I6" s="82"/>
      <c r="J6" s="9"/>
      <c r="K6" s="9"/>
      <c r="L6" s="9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9"/>
      <c r="K7" s="9"/>
      <c r="L7" s="9"/>
    </row>
    <row r="8" spans="1:12" ht="12.75">
      <c r="A8" s="183" t="s">
        <v>218</v>
      </c>
      <c r="B8" s="184"/>
      <c r="C8" s="134" t="s">
        <v>284</v>
      </c>
      <c r="D8" s="135"/>
      <c r="E8" s="28"/>
      <c r="F8" s="28"/>
      <c r="G8" s="28"/>
      <c r="H8" s="28"/>
      <c r="I8" s="84"/>
      <c r="J8" s="9"/>
      <c r="K8" s="9"/>
      <c r="L8" s="9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9"/>
      <c r="K9" s="9"/>
      <c r="L9" s="9"/>
    </row>
    <row r="10" spans="1:12" ht="12.75">
      <c r="A10" s="127" t="s">
        <v>219</v>
      </c>
      <c r="B10" s="175"/>
      <c r="C10" s="134" t="s">
        <v>285</v>
      </c>
      <c r="D10" s="135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76"/>
      <c r="B11" s="175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42" t="s">
        <v>220</v>
      </c>
      <c r="B12" s="143"/>
      <c r="C12" s="129" t="s">
        <v>286</v>
      </c>
      <c r="D12" s="172"/>
      <c r="E12" s="172"/>
      <c r="F12" s="172"/>
      <c r="G12" s="172"/>
      <c r="H12" s="172"/>
      <c r="I12" s="144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42" t="s">
        <v>221</v>
      </c>
      <c r="B14" s="143"/>
      <c r="C14" s="173">
        <v>52100</v>
      </c>
      <c r="D14" s="174"/>
      <c r="E14" s="15"/>
      <c r="F14" s="129" t="s">
        <v>287</v>
      </c>
      <c r="G14" s="172"/>
      <c r="H14" s="172"/>
      <c r="I14" s="144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42" t="s">
        <v>222</v>
      </c>
      <c r="B16" s="143"/>
      <c r="C16" s="169" t="s">
        <v>288</v>
      </c>
      <c r="D16" s="170"/>
      <c r="E16" s="170"/>
      <c r="F16" s="170"/>
      <c r="G16" s="170"/>
      <c r="H16" s="170"/>
      <c r="I16" s="171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42" t="s">
        <v>223</v>
      </c>
      <c r="B18" s="143"/>
      <c r="C18" s="165" t="s">
        <v>291</v>
      </c>
      <c r="D18" s="166"/>
      <c r="E18" s="166"/>
      <c r="F18" s="166"/>
      <c r="G18" s="166"/>
      <c r="H18" s="166"/>
      <c r="I18" s="167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42" t="s">
        <v>224</v>
      </c>
      <c r="B20" s="143"/>
      <c r="C20" s="165" t="s">
        <v>292</v>
      </c>
      <c r="D20" s="166"/>
      <c r="E20" s="166"/>
      <c r="F20" s="166"/>
      <c r="G20" s="166"/>
      <c r="H20" s="166"/>
      <c r="I20" s="167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42" t="s">
        <v>225</v>
      </c>
      <c r="B22" s="143"/>
      <c r="C22" s="110">
        <v>359</v>
      </c>
      <c r="D22" s="129" t="s">
        <v>287</v>
      </c>
      <c r="E22" s="162"/>
      <c r="F22" s="163"/>
      <c r="G22" s="142"/>
      <c r="H22" s="168"/>
      <c r="I22" s="86"/>
      <c r="J22" s="9"/>
      <c r="K22" s="9"/>
      <c r="L22" s="9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42" t="s">
        <v>226</v>
      </c>
      <c r="B24" s="143"/>
      <c r="C24" s="110">
        <v>18</v>
      </c>
      <c r="D24" s="129" t="s">
        <v>289</v>
      </c>
      <c r="E24" s="162"/>
      <c r="F24" s="162"/>
      <c r="G24" s="163"/>
      <c r="H24" s="47" t="s">
        <v>227</v>
      </c>
      <c r="I24" s="111">
        <v>32</v>
      </c>
      <c r="J24" s="9"/>
      <c r="K24" s="9"/>
      <c r="L24" s="9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280</v>
      </c>
      <c r="I25" s="87"/>
      <c r="J25" s="9"/>
      <c r="K25" s="9"/>
      <c r="L25" s="9"/>
    </row>
    <row r="26" spans="1:12" ht="12.75">
      <c r="A26" s="142" t="s">
        <v>228</v>
      </c>
      <c r="B26" s="143"/>
      <c r="C26" s="112" t="s">
        <v>290</v>
      </c>
      <c r="D26" s="24"/>
      <c r="E26" s="32"/>
      <c r="F26" s="23"/>
      <c r="G26" s="164" t="s">
        <v>229</v>
      </c>
      <c r="H26" s="143"/>
      <c r="I26" s="113" t="s">
        <v>293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55" t="s">
        <v>230</v>
      </c>
      <c r="B28" s="156"/>
      <c r="C28" s="157"/>
      <c r="D28" s="157"/>
      <c r="E28" s="158" t="s">
        <v>231</v>
      </c>
      <c r="F28" s="159"/>
      <c r="G28" s="159"/>
      <c r="H28" s="160" t="s">
        <v>232</v>
      </c>
      <c r="I28" s="161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52" t="s">
        <v>286</v>
      </c>
      <c r="B30" s="147"/>
      <c r="C30" s="147"/>
      <c r="D30" s="148"/>
      <c r="E30" s="152" t="s">
        <v>287</v>
      </c>
      <c r="F30" s="147"/>
      <c r="G30" s="147"/>
      <c r="H30" s="134" t="s">
        <v>294</v>
      </c>
      <c r="I30" s="135"/>
      <c r="J30" s="9"/>
      <c r="K30" s="9"/>
      <c r="L30" s="9"/>
    </row>
    <row r="31" spans="1:12" ht="12.75">
      <c r="A31" s="83"/>
      <c r="B31" s="21"/>
      <c r="C31" s="20"/>
      <c r="D31" s="153"/>
      <c r="E31" s="153"/>
      <c r="F31" s="153"/>
      <c r="G31" s="154"/>
      <c r="H31" s="15"/>
      <c r="I31" s="90"/>
      <c r="J31" s="9"/>
      <c r="K31" s="9"/>
      <c r="L31" s="9"/>
    </row>
    <row r="32" spans="1:12" ht="12.75">
      <c r="A32" s="152" t="s">
        <v>295</v>
      </c>
      <c r="B32" s="147"/>
      <c r="C32" s="147"/>
      <c r="D32" s="148"/>
      <c r="E32" s="152" t="s">
        <v>296</v>
      </c>
      <c r="F32" s="147"/>
      <c r="G32" s="147"/>
      <c r="H32" s="134"/>
      <c r="I32" s="135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52" t="s">
        <v>297</v>
      </c>
      <c r="B34" s="147"/>
      <c r="C34" s="147"/>
      <c r="D34" s="148"/>
      <c r="E34" s="152" t="s">
        <v>287</v>
      </c>
      <c r="F34" s="147"/>
      <c r="G34" s="147"/>
      <c r="H34" s="134" t="s">
        <v>298</v>
      </c>
      <c r="I34" s="135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52"/>
      <c r="B36" s="147"/>
      <c r="C36" s="147"/>
      <c r="D36" s="148"/>
      <c r="E36" s="152"/>
      <c r="F36" s="147"/>
      <c r="G36" s="147"/>
      <c r="H36" s="134"/>
      <c r="I36" s="135"/>
      <c r="J36" s="9"/>
      <c r="K36" s="9"/>
      <c r="L36" s="9"/>
    </row>
    <row r="37" spans="1:12" ht="12.75">
      <c r="A37" s="92"/>
      <c r="B37" s="29"/>
      <c r="C37" s="149"/>
      <c r="D37" s="150"/>
      <c r="E37" s="15"/>
      <c r="F37" s="149"/>
      <c r="G37" s="150"/>
      <c r="H37" s="15"/>
      <c r="I37" s="84"/>
      <c r="J37" s="9"/>
      <c r="K37" s="9"/>
      <c r="L37" s="9"/>
    </row>
    <row r="38" spans="1:12" ht="12.75">
      <c r="A38" s="152"/>
      <c r="B38" s="147"/>
      <c r="C38" s="147"/>
      <c r="D38" s="148"/>
      <c r="E38" s="152"/>
      <c r="F38" s="147"/>
      <c r="G38" s="147"/>
      <c r="H38" s="134"/>
      <c r="I38" s="135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52"/>
      <c r="B40" s="147"/>
      <c r="C40" s="147"/>
      <c r="D40" s="148"/>
      <c r="E40" s="152"/>
      <c r="F40" s="147"/>
      <c r="G40" s="147"/>
      <c r="H40" s="134"/>
      <c r="I40" s="135"/>
      <c r="J40" s="9"/>
      <c r="K40" s="9"/>
      <c r="L40" s="9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27" t="s">
        <v>233</v>
      </c>
      <c r="B44" s="128"/>
      <c r="C44" s="134"/>
      <c r="D44" s="135"/>
      <c r="E44" s="25"/>
      <c r="F44" s="129"/>
      <c r="G44" s="147"/>
      <c r="H44" s="147"/>
      <c r="I44" s="148"/>
      <c r="J44" s="9"/>
      <c r="K44" s="9"/>
      <c r="L44" s="9"/>
    </row>
    <row r="45" spans="1:12" ht="12.75">
      <c r="A45" s="92"/>
      <c r="B45" s="29"/>
      <c r="C45" s="149"/>
      <c r="D45" s="150"/>
      <c r="E45" s="15"/>
      <c r="F45" s="149"/>
      <c r="G45" s="151"/>
      <c r="H45" s="34"/>
      <c r="I45" s="96"/>
      <c r="J45" s="9"/>
      <c r="K45" s="9"/>
      <c r="L45" s="9"/>
    </row>
    <row r="46" spans="1:12" ht="12.75">
      <c r="A46" s="127" t="s">
        <v>234</v>
      </c>
      <c r="B46" s="128"/>
      <c r="C46" s="129" t="s">
        <v>299</v>
      </c>
      <c r="D46" s="130"/>
      <c r="E46" s="130"/>
      <c r="F46" s="130"/>
      <c r="G46" s="130"/>
      <c r="H46" s="130"/>
      <c r="I46" s="130"/>
      <c r="J46" s="9"/>
      <c r="K46" s="9"/>
      <c r="L46" s="9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27" t="s">
        <v>236</v>
      </c>
      <c r="B48" s="128"/>
      <c r="C48" s="131" t="s">
        <v>301</v>
      </c>
      <c r="D48" s="132"/>
      <c r="E48" s="133"/>
      <c r="F48" s="15"/>
      <c r="G48" s="47" t="s">
        <v>237</v>
      </c>
      <c r="H48" s="131" t="s">
        <v>300</v>
      </c>
      <c r="I48" s="133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27" t="s">
        <v>223</v>
      </c>
      <c r="B50" s="128"/>
      <c r="C50" s="141" t="s">
        <v>302</v>
      </c>
      <c r="D50" s="132"/>
      <c r="E50" s="132"/>
      <c r="F50" s="132"/>
      <c r="G50" s="132"/>
      <c r="H50" s="132"/>
      <c r="I50" s="133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42" t="s">
        <v>238</v>
      </c>
      <c r="B52" s="143"/>
      <c r="C52" s="131" t="s">
        <v>303</v>
      </c>
      <c r="D52" s="132"/>
      <c r="E52" s="132"/>
      <c r="F52" s="132"/>
      <c r="G52" s="132"/>
      <c r="H52" s="132"/>
      <c r="I52" s="144"/>
      <c r="J52" s="9"/>
      <c r="K52" s="9"/>
      <c r="L52" s="9"/>
    </row>
    <row r="53" spans="1:12" ht="12.75">
      <c r="A53" s="97"/>
      <c r="B53" s="19"/>
      <c r="C53" s="126" t="s">
        <v>239</v>
      </c>
      <c r="D53" s="126"/>
      <c r="E53" s="126"/>
      <c r="F53" s="126"/>
      <c r="G53" s="126"/>
      <c r="H53" s="126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45" t="s">
        <v>240</v>
      </c>
      <c r="C55" s="146"/>
      <c r="D55" s="146"/>
      <c r="E55" s="146"/>
      <c r="F55" s="45"/>
      <c r="G55" s="45"/>
      <c r="H55" s="45"/>
      <c r="I55" s="99"/>
      <c r="J55" s="9"/>
      <c r="K55" s="9"/>
      <c r="L55" s="9"/>
    </row>
    <row r="56" spans="1:12" ht="12.75">
      <c r="A56" s="97"/>
      <c r="B56" s="121" t="s">
        <v>270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97"/>
      <c r="B57" s="121" t="s">
        <v>271</v>
      </c>
      <c r="C57" s="122"/>
      <c r="D57" s="122"/>
      <c r="E57" s="122"/>
      <c r="F57" s="122"/>
      <c r="G57" s="122"/>
      <c r="H57" s="122"/>
      <c r="I57" s="99"/>
      <c r="J57" s="9"/>
      <c r="K57" s="9"/>
      <c r="L57" s="9"/>
    </row>
    <row r="58" spans="1:12" ht="12.75">
      <c r="A58" s="97"/>
      <c r="B58" s="121" t="s">
        <v>272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97"/>
      <c r="B59" s="121" t="s">
        <v>273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9"/>
      <c r="K60" s="9"/>
      <c r="L60" s="9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9"/>
      <c r="K61" s="9"/>
      <c r="L61" s="9"/>
    </row>
    <row r="62" spans="1:12" ht="12.75">
      <c r="A62" s="79"/>
      <c r="B62" s="15"/>
      <c r="C62" s="15"/>
      <c r="D62" s="15"/>
      <c r="E62" s="19" t="s">
        <v>242</v>
      </c>
      <c r="F62" s="32"/>
      <c r="G62" s="136" t="s">
        <v>243</v>
      </c>
      <c r="H62" s="137"/>
      <c r="I62" s="138"/>
      <c r="J62" s="9"/>
      <c r="K62" s="9"/>
      <c r="L62" s="9"/>
    </row>
    <row r="63" spans="1:12" ht="12.75">
      <c r="A63" s="105"/>
      <c r="B63" s="106"/>
      <c r="C63" s="107"/>
      <c r="D63" s="107"/>
      <c r="E63" s="107"/>
      <c r="F63" s="107"/>
      <c r="G63" s="139"/>
      <c r="H63" s="140"/>
      <c r="I63" s="108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0">
      <selection activeCell="K82" activeCellId="5" sqref="K70 K71 K72 K78 K79 K82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310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304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2.5">
      <c r="A4" s="190" t="s">
        <v>50</v>
      </c>
      <c r="B4" s="191"/>
      <c r="C4" s="191"/>
      <c r="D4" s="191"/>
      <c r="E4" s="191"/>
      <c r="F4" s="191"/>
      <c r="G4" s="191"/>
      <c r="H4" s="192"/>
      <c r="I4" s="54" t="s">
        <v>244</v>
      </c>
      <c r="J4" s="55" t="s">
        <v>281</v>
      </c>
      <c r="K4" s="56" t="s">
        <v>282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3">
        <v>2</v>
      </c>
      <c r="J5" s="52">
        <v>3</v>
      </c>
      <c r="K5" s="52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199"/>
      <c r="I7" s="3">
        <v>1</v>
      </c>
      <c r="J7" s="5"/>
      <c r="K7" s="5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49">
        <f>J9+J16+J26+J35+J39</f>
        <v>1893377527</v>
      </c>
      <c r="K8" s="49">
        <f>K9+K16+K26+K35+K39</f>
        <v>2179734729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9">
        <f>SUM(J10:J15)</f>
        <v>61810</v>
      </c>
      <c r="K9" s="49">
        <f>SUM(K10:K15)</f>
        <v>29015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6"/>
      <c r="K10" s="6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6">
        <v>61810</v>
      </c>
      <c r="K11" s="6">
        <v>29015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6"/>
      <c r="K12" s="6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6"/>
      <c r="K13" s="6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6"/>
      <c r="K14" s="6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6"/>
      <c r="K15" s="6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9">
        <f>SUM(J17:J25)</f>
        <v>1888382409</v>
      </c>
      <c r="K16" s="49">
        <f>SUM(K17:K25)</f>
        <v>2174852905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6">
        <v>121829</v>
      </c>
      <c r="K17" s="6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6">
        <v>3137626</v>
      </c>
      <c r="K18" s="6">
        <v>3099640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6">
        <v>369142</v>
      </c>
      <c r="K19" s="6">
        <v>247539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6">
        <v>1881389099</v>
      </c>
      <c r="K20" s="6">
        <v>2168047839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6">
        <v>3364713</v>
      </c>
      <c r="K21" s="6">
        <v>3336058</v>
      </c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6">
        <v>0</v>
      </c>
      <c r="K22" s="6">
        <v>0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6"/>
      <c r="K23" s="6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6"/>
      <c r="K24" s="6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6"/>
      <c r="K25" s="6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9">
        <f>SUM(J27:J34)</f>
        <v>4521896</v>
      </c>
      <c r="K26" s="49">
        <f>SUM(K27:K34)</f>
        <v>4521890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6"/>
      <c r="K27" s="6"/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6"/>
      <c r="K28" s="6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6">
        <v>4521896</v>
      </c>
      <c r="K29" s="6">
        <v>4521890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6"/>
      <c r="K30" s="6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6"/>
      <c r="K31" s="6"/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6"/>
      <c r="K32" s="6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6"/>
      <c r="K33" s="6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6"/>
      <c r="K34" s="6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9">
        <f>SUM(J36:J38)</f>
        <v>411412</v>
      </c>
      <c r="K35" s="49">
        <f>SUM(K36:K38)</f>
        <v>330919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6"/>
      <c r="K36" s="6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6"/>
      <c r="K37" s="6"/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6">
        <v>411412</v>
      </c>
      <c r="K38" s="6">
        <v>330919</v>
      </c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6"/>
      <c r="K39" s="6"/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49">
        <f>J41+J49+J56+J64</f>
        <v>53915112</v>
      </c>
      <c r="K40" s="49">
        <f>K41+K49+K56+K64</f>
        <v>61363342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9">
        <f>SUM(J42:J48)</f>
        <v>6687111</v>
      </c>
      <c r="K41" s="49">
        <f>SUM(K42:K48)</f>
        <v>5747334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6">
        <v>6687111</v>
      </c>
      <c r="K42" s="6">
        <v>5747334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6"/>
      <c r="K43" s="6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6"/>
      <c r="K44" s="6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6"/>
      <c r="K45" s="6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6"/>
      <c r="K46" s="6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6"/>
      <c r="K47" s="6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6"/>
      <c r="K48" s="6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9">
        <f>SUM(J50:J55)</f>
        <v>4297156</v>
      </c>
      <c r="K49" s="49">
        <f>SUM(K50:K55)</f>
        <v>5580412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6"/>
      <c r="K50" s="6"/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6">
        <v>632258</v>
      </c>
      <c r="K51" s="6">
        <v>1654775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6"/>
      <c r="K52" s="6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6"/>
      <c r="K53" s="6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6">
        <v>40376</v>
      </c>
      <c r="K54" s="6">
        <v>71475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6">
        <v>3624522</v>
      </c>
      <c r="K55" s="6">
        <v>3854162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9">
        <f>SUM(J57:J63)</f>
        <v>13674077</v>
      </c>
      <c r="K56" s="49">
        <f>SUM(K57:K63)</f>
        <v>16666113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6"/>
      <c r="K57" s="6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6"/>
      <c r="K58" s="6"/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6"/>
      <c r="K59" s="6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6"/>
      <c r="K60" s="6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6"/>
      <c r="K61" s="6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6">
        <v>13674077</v>
      </c>
      <c r="K62" s="6">
        <v>16666113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6"/>
      <c r="K63" s="6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6">
        <v>29256768</v>
      </c>
      <c r="K64" s="6">
        <v>33369483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19309</v>
      </c>
      <c r="K65" s="6">
        <v>204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49">
        <f>J7+J8+J40+J65</f>
        <v>1947311948</v>
      </c>
      <c r="K66" s="49">
        <f>K7+K8+K40+K65</f>
        <v>2241098275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7"/>
      <c r="K67" s="7"/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199"/>
      <c r="I69" s="3">
        <v>62</v>
      </c>
      <c r="J69" s="50">
        <f>J70+J71+J72+J78+J79+J82+J85</f>
        <v>663830654</v>
      </c>
      <c r="K69" s="50">
        <f>K70+K71+K72+K78+K79+K82+K85</f>
        <v>650676112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6">
        <v>232000000</v>
      </c>
      <c r="K70" s="6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6">
        <v>-19217000</v>
      </c>
      <c r="K71" s="6">
        <v>-19729681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9">
        <f>J73+J74-J75+J76+J77</f>
        <v>37877082</v>
      </c>
      <c r="K72" s="49">
        <f>K73+K74-K75+K76+K77</f>
        <v>37726659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6">
        <v>11600000</v>
      </c>
      <c r="K73" s="6">
        <v>14466350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6">
        <v>36382812</v>
      </c>
      <c r="K74" s="6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6">
        <v>10105730</v>
      </c>
      <c r="K75" s="6">
        <v>13122503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6"/>
      <c r="K76" s="6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6"/>
      <c r="K77" s="6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6">
        <v>47798639</v>
      </c>
      <c r="K78" s="6">
        <v>44017606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9">
        <f>J80-J81</f>
        <v>291423286</v>
      </c>
      <c r="K79" s="49">
        <f>K80-K81</f>
        <v>255694313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6">
        <v>291423286</v>
      </c>
      <c r="K80" s="6">
        <v>255694313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6"/>
      <c r="K81" s="6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9">
        <f>J83-J84</f>
        <v>-6927270</v>
      </c>
      <c r="K82" s="49">
        <f>K83-K84</f>
        <v>-31145108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6"/>
      <c r="K83" s="6"/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6">
        <v>6927270</v>
      </c>
      <c r="K84" s="6">
        <v>31145108</v>
      </c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6">
        <v>80875917</v>
      </c>
      <c r="K85" s="6">
        <v>132112323</v>
      </c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49">
        <f>SUM(J87:J89)</f>
        <v>1990894</v>
      </c>
      <c r="K86" s="49">
        <f>SUM(K87:K89)</f>
        <v>1970779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6">
        <v>1990894</v>
      </c>
      <c r="K87" s="6">
        <v>1970779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6"/>
      <c r="K88" s="6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6"/>
      <c r="K89" s="6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49">
        <f>SUM(J91:J99)</f>
        <v>925517571</v>
      </c>
      <c r="K90" s="49">
        <f>SUM(K91:K99)</f>
        <v>1242412500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6"/>
      <c r="K91" s="6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6"/>
      <c r="K92" s="6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6">
        <v>925517571</v>
      </c>
      <c r="K93" s="6">
        <v>1242412500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6"/>
      <c r="K94" s="6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6"/>
      <c r="K95" s="6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6"/>
      <c r="K96" s="6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6"/>
      <c r="K97" s="6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6"/>
      <c r="K98" s="6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6"/>
      <c r="K99" s="6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9">
        <f>SUM(J101:J112)</f>
        <v>267017956</v>
      </c>
      <c r="K100" s="49">
        <f>SUM(K101:K112)</f>
        <v>237640014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6"/>
      <c r="K101" s="6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6"/>
      <c r="K102" s="6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6">
        <v>149930031</v>
      </c>
      <c r="K103" s="6">
        <v>182797922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6"/>
      <c r="K104" s="6"/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6">
        <v>17859794</v>
      </c>
      <c r="K105" s="6">
        <v>20837799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6">
        <v>70000000</v>
      </c>
      <c r="K106" s="6">
        <v>0</v>
      </c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6"/>
      <c r="K107" s="6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6">
        <v>748337</v>
      </c>
      <c r="K108" s="6">
        <v>748221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6">
        <v>809587</v>
      </c>
      <c r="K109" s="6">
        <v>363741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6">
        <v>2614254</v>
      </c>
      <c r="K110" s="6">
        <v>2559900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6"/>
      <c r="K111" s="6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6">
        <v>25055953</v>
      </c>
      <c r="K112" s="6">
        <v>30332431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88954873</v>
      </c>
      <c r="K113" s="6">
        <v>108398870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9">
        <f>J69+J86+J90+J100+J113</f>
        <v>1947311948</v>
      </c>
      <c r="K114" s="49">
        <f>K69+K86+K90+K100+K113</f>
        <v>2241098275</v>
      </c>
    </row>
    <row r="115" spans="1:11" ht="12.75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7"/>
      <c r="K115" s="7"/>
    </row>
    <row r="116" spans="1:11" ht="12.75">
      <c r="A116" s="209" t="s">
        <v>274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228"/>
      <c r="J117" s="228"/>
      <c r="K117" s="229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6">
        <v>582954737</v>
      </c>
      <c r="K118" s="6">
        <v>518563789</v>
      </c>
    </row>
    <row r="119" spans="1:11" ht="12.75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7">
        <v>80875917</v>
      </c>
      <c r="K119" s="7">
        <v>132112323</v>
      </c>
    </row>
    <row r="120" spans="1:11" ht="12.75">
      <c r="A120" s="218" t="s">
        <v>275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4">
      <selection activeCell="L53" sqref="L53:L54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240" t="s">
        <v>311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2" t="s">
        <v>304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4" t="s">
        <v>245</v>
      </c>
      <c r="J4" s="230" t="s">
        <v>281</v>
      </c>
      <c r="K4" s="230"/>
      <c r="L4" s="230" t="s">
        <v>282</v>
      </c>
      <c r="M4" s="230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4"/>
      <c r="J5" s="56" t="s">
        <v>278</v>
      </c>
      <c r="K5" s="56" t="s">
        <v>279</v>
      </c>
      <c r="L5" s="56" t="s">
        <v>278</v>
      </c>
      <c r="M5" s="56" t="s">
        <v>279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3">
        <v>111</v>
      </c>
      <c r="J7" s="50">
        <f>SUM(J8:J9)</f>
        <v>148047577</v>
      </c>
      <c r="K7" s="50">
        <f>SUM(K8:K9)</f>
        <v>48635156</v>
      </c>
      <c r="L7" s="50">
        <f>SUM(L8:L9)</f>
        <v>167416906</v>
      </c>
      <c r="M7" s="50">
        <f>SUM(M8:M9)</f>
        <v>57049190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117">
        <v>144220062</v>
      </c>
      <c r="K8" s="6">
        <v>47261266</v>
      </c>
      <c r="L8" s="117">
        <v>163122474</v>
      </c>
      <c r="M8" s="119">
        <v>55441276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117">
        <v>3827515</v>
      </c>
      <c r="K9" s="6">
        <v>1373890</v>
      </c>
      <c r="L9" s="117">
        <v>4294432</v>
      </c>
      <c r="M9" s="119">
        <v>1607914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9">
        <f>J11+J12+J16+J20+J21+J22+J25+J26</f>
        <v>154346886</v>
      </c>
      <c r="K10" s="49">
        <f>K11+K12+K16+K20+K21+K22+K25+K26</f>
        <v>51942536</v>
      </c>
      <c r="L10" s="49">
        <f>L11+L12+L16+L20+L21+L22+L25+L26</f>
        <v>197531594</v>
      </c>
      <c r="M10" s="49">
        <f>M11+M12+M16+M20+M21+M22+M25+M26</f>
        <v>67798748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/>
      <c r="K11" s="6"/>
      <c r="L11" s="6"/>
      <c r="M11" s="6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9">
        <f>SUM(J13:J15)</f>
        <v>25196587</v>
      </c>
      <c r="K12" s="49">
        <f>SUM(K13:K15)</f>
        <v>9245450</v>
      </c>
      <c r="L12" s="49">
        <f>SUM(L13:L15)</f>
        <v>30578265</v>
      </c>
      <c r="M12" s="49">
        <f>SUM(M13:M15)</f>
        <v>10959905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6">
        <v>138495</v>
      </c>
      <c r="K13" s="6">
        <v>37099</v>
      </c>
      <c r="L13" s="6">
        <v>144736</v>
      </c>
      <c r="M13" s="6">
        <v>38211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6"/>
      <c r="K14" s="6"/>
      <c r="L14" s="6"/>
      <c r="M14" s="6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6">
        <v>25058092</v>
      </c>
      <c r="K15" s="6">
        <v>9208351</v>
      </c>
      <c r="L15" s="6">
        <v>30433529</v>
      </c>
      <c r="M15" s="6">
        <v>10921694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9">
        <f>SUM(J17:J19)</f>
        <v>46849685</v>
      </c>
      <c r="K16" s="49">
        <f>SUM(K17:K19)</f>
        <v>16273187</v>
      </c>
      <c r="L16" s="49">
        <f>SUM(L17:L19)</f>
        <v>61184384</v>
      </c>
      <c r="M16" s="49">
        <f>SUM(M17:M19)</f>
        <v>20890519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6">
        <f>3429709+40085776</f>
        <v>43515485</v>
      </c>
      <c r="K17" s="6">
        <v>15153388</v>
      </c>
      <c r="L17" s="6">
        <v>57901334</v>
      </c>
      <c r="M17" s="6">
        <v>19814050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6">
        <v>2324505</v>
      </c>
      <c r="K18" s="6">
        <v>769976</v>
      </c>
      <c r="L18" s="6">
        <v>2352676</v>
      </c>
      <c r="M18" s="6">
        <v>783252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6">
        <v>1009695</v>
      </c>
      <c r="K19" s="6">
        <v>349823</v>
      </c>
      <c r="L19" s="6">
        <v>930374</v>
      </c>
      <c r="M19" s="6">
        <v>293217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69754058</v>
      </c>
      <c r="K20" s="6">
        <v>23993588</v>
      </c>
      <c r="L20" s="6">
        <v>92635750</v>
      </c>
      <c r="M20" s="6">
        <v>31908542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12490706</v>
      </c>
      <c r="K21" s="6">
        <v>2430311</v>
      </c>
      <c r="L21" s="6">
        <v>13133195</v>
      </c>
      <c r="M21" s="6">
        <v>4039782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6"/>
      <c r="K23" s="6"/>
      <c r="L23" s="6"/>
      <c r="M23" s="6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6"/>
      <c r="K24" s="6"/>
      <c r="L24" s="6"/>
      <c r="M24" s="6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>
        <v>55850</v>
      </c>
      <c r="K25" s="6"/>
      <c r="L25" s="6">
        <v>0</v>
      </c>
      <c r="M25" s="6">
        <v>0</v>
      </c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6"/>
      <c r="K26" s="6"/>
      <c r="L26" s="6"/>
      <c r="M26" s="6"/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9">
        <f>SUM(J28:J32)</f>
        <v>35005153</v>
      </c>
      <c r="K27" s="49">
        <f>SUM(K28:K32)</f>
        <v>12856879</v>
      </c>
      <c r="L27" s="49">
        <f>SUM(L28:L32)</f>
        <v>46539418</v>
      </c>
      <c r="M27" s="49">
        <f>SUM(M28:M32)</f>
        <v>5599289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/>
      <c r="L28" s="6"/>
      <c r="M28" s="6">
        <v>0</v>
      </c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35005153</v>
      </c>
      <c r="K29" s="6">
        <v>12856879</v>
      </c>
      <c r="L29" s="6">
        <v>46539418</v>
      </c>
      <c r="M29" s="6">
        <v>5599289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</row>
    <row r="33" spans="1:13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9">
        <f>SUM(J34:J37)</f>
        <v>39293196</v>
      </c>
      <c r="K33" s="49">
        <f>SUM(K34:K37)</f>
        <v>13875578</v>
      </c>
      <c r="L33" s="49">
        <f>SUM(L34:L37)</f>
        <v>48309960</v>
      </c>
      <c r="M33" s="49">
        <f>SUM(M34:M37)</f>
        <v>13081538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/>
      <c r="K34" s="6"/>
      <c r="L34" s="6"/>
      <c r="M34" s="6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39293196</v>
      </c>
      <c r="K35" s="6">
        <v>13875578</v>
      </c>
      <c r="L35" s="6">
        <v>48309960</v>
      </c>
      <c r="M35" s="6">
        <v>13081538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L36" s="6"/>
      <c r="M36" s="6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9">
        <f>J7+J27+J38+J40</f>
        <v>183052730</v>
      </c>
      <c r="K42" s="49">
        <f>K7+K27+K38+K40</f>
        <v>61492035</v>
      </c>
      <c r="L42" s="49">
        <f>L7+L27+L38+L40</f>
        <v>213956324</v>
      </c>
      <c r="M42" s="49">
        <f>M7+M27+M38+M40</f>
        <v>62648479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9">
        <f>J10+J33+J39+J41</f>
        <v>193640082</v>
      </c>
      <c r="K43" s="49">
        <f>K10+K33+K39+K41</f>
        <v>65818114</v>
      </c>
      <c r="L43" s="49">
        <f>L10+L33+L39+L41</f>
        <v>245841554</v>
      </c>
      <c r="M43" s="49">
        <f>M10+M33+M39+M41</f>
        <v>80880286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9">
        <f>J42-J43</f>
        <v>-10587352</v>
      </c>
      <c r="K44" s="49">
        <f>K42-K43</f>
        <v>-4326079</v>
      </c>
      <c r="L44" s="49">
        <f>L42-L43</f>
        <v>-31885230</v>
      </c>
      <c r="M44" s="49">
        <f>M42-M43</f>
        <v>-18231807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9">
        <f>IF(J43&gt;J42,J43-J42,0)</f>
        <v>10587352</v>
      </c>
      <c r="K46" s="49">
        <f>IF(K43&gt;K42,K43-K42,0)</f>
        <v>4326079</v>
      </c>
      <c r="L46" s="49">
        <f>IF(L43&gt;L42,L43-L42,0)</f>
        <v>31885230</v>
      </c>
      <c r="M46" s="49">
        <f>IF(M43&gt;M42,M43-M42,0)</f>
        <v>18231807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192897</v>
      </c>
      <c r="K47" s="6">
        <v>64299</v>
      </c>
      <c r="L47" s="6">
        <v>1009202</v>
      </c>
      <c r="M47" s="6">
        <v>336401</v>
      </c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9">
        <f>J44-J47</f>
        <v>-10780249</v>
      </c>
      <c r="K48" s="49">
        <f>K44-K47</f>
        <v>-4390378</v>
      </c>
      <c r="L48" s="49">
        <f>L44-L47</f>
        <v>-32894432</v>
      </c>
      <c r="M48" s="49">
        <f>M44-M47</f>
        <v>-18568208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33" t="s">
        <v>186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7">
        <f>IF(J48&lt;0,-J48,0)</f>
        <v>10780249</v>
      </c>
      <c r="K50" s="57">
        <f>IF(K48&lt;0,-K48,0)</f>
        <v>4390378</v>
      </c>
      <c r="L50" s="57">
        <f>IF(L48&lt;0,-L48,0)</f>
        <v>32894432</v>
      </c>
      <c r="M50" s="57">
        <f>IF(M48&lt;0,-M48,0)</f>
        <v>18568208</v>
      </c>
    </row>
    <row r="51" spans="1:13" ht="12.75" customHeight="1">
      <c r="A51" s="209" t="s">
        <v>276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36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1"/>
      <c r="J52" s="51"/>
      <c r="K52" s="51"/>
      <c r="L52" s="51"/>
      <c r="M52" s="118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>
        <v>-10780249</v>
      </c>
      <c r="K53" s="6">
        <v>-4390378</v>
      </c>
      <c r="L53" s="6">
        <v>-31145108</v>
      </c>
      <c r="M53" s="6">
        <v>-18540893</v>
      </c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>
        <v>-1749324</v>
      </c>
      <c r="M54" s="7">
        <v>-27315</v>
      </c>
    </row>
    <row r="55" spans="1:13" ht="12.75" customHeight="1">
      <c r="A55" s="209" t="s">
        <v>158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36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199"/>
      <c r="I56" s="8">
        <v>157</v>
      </c>
      <c r="J56" s="5">
        <f>J48</f>
        <v>-10780249</v>
      </c>
      <c r="K56" s="5">
        <f>K48</f>
        <v>-4390378</v>
      </c>
      <c r="L56" s="5">
        <f>L48</f>
        <v>-32894432</v>
      </c>
      <c r="M56" s="5">
        <f>M48</f>
        <v>-18568208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9">
        <f>SUM(J58:J64)</f>
        <v>-5447118</v>
      </c>
      <c r="K57" s="49">
        <f>SUM(K58:K64)</f>
        <v>27052529</v>
      </c>
      <c r="L57" s="49">
        <f>SUM(L58:L64)</f>
        <v>-3781033</v>
      </c>
      <c r="M57" s="49">
        <f>SUM(M58:M64)</f>
        <v>-15017502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-5447118</v>
      </c>
      <c r="K58" s="6">
        <v>27052529</v>
      </c>
      <c r="L58" s="6">
        <v>-3781033</v>
      </c>
      <c r="M58" s="6">
        <v>-15017502</v>
      </c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6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6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/>
      <c r="K61" s="6"/>
      <c r="L61" s="6"/>
      <c r="M61" s="6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6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6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/>
      <c r="K64" s="6"/>
      <c r="L64" s="6"/>
      <c r="M64" s="6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>
        <v>-6499929</v>
      </c>
      <c r="K65" s="6">
        <v>-1726500</v>
      </c>
      <c r="L65" s="6">
        <v>-758207</v>
      </c>
      <c r="M65" s="6">
        <v>-3003500</v>
      </c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9">
        <f>J57-J65</f>
        <v>1052811</v>
      </c>
      <c r="K66" s="49">
        <f>K57-K65</f>
        <v>28779029</v>
      </c>
      <c r="L66" s="49">
        <f>L57-L65</f>
        <v>-3022826</v>
      </c>
      <c r="M66" s="49">
        <f>M57-M65</f>
        <v>-12014002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7">
        <f>J56+J66</f>
        <v>-9727438</v>
      </c>
      <c r="K67" s="57">
        <f>K56+K66</f>
        <v>24388651</v>
      </c>
      <c r="L67" s="57">
        <f>L56+L66</f>
        <v>-35917258</v>
      </c>
      <c r="M67" s="57">
        <f>M56+M66</f>
        <v>-30582210</v>
      </c>
    </row>
    <row r="68" spans="1:13" ht="12.75" customHeight="1">
      <c r="A68" s="244" t="s">
        <v>277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>
        <v>-9727438</v>
      </c>
      <c r="K70" s="6">
        <v>24388651</v>
      </c>
      <c r="L70" s="6">
        <v>-34167934</v>
      </c>
      <c r="M70" s="6">
        <v>-30554895</v>
      </c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>
        <v>-1749324</v>
      </c>
      <c r="M71" s="7">
        <v>-27315</v>
      </c>
    </row>
  </sheetData>
  <sheetProtection/>
  <protectedRanges>
    <protectedRange sqref="L8:M8" name="Range1"/>
    <protectedRange sqref="L9:M9" name="Range1_1"/>
    <protectedRange sqref="J8" name="Range1_2"/>
    <protectedRange sqref="J9" name="Range1_1_2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M57:M58 M65 J71:K71 L53:M54 K65 J54:K54 J53 L47:M47 L56:L65 J47 L70:M71 J66:M67 J56 J57:K57 K58 J58:J65 J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26 J33:M33 J48:M50 J42:M46 L7:M10 L12:M22 M35 L28:L32 L34:L41 M28:M29 J27:M27 J10:K10 J7:K7 J8:J9 J12:K12 J13:J15 J16:K16 J17:J21 J22:K22 J23:J26 J28:J32 J34:J41 K9 K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6" width="9.140625" style="48" customWidth="1"/>
    <col min="7" max="7" width="9.00390625" style="48" customWidth="1"/>
    <col min="8" max="8" width="6.7109375" style="48" hidden="1" customWidth="1"/>
    <col min="9" max="9" width="9.140625" style="48" customWidth="1"/>
    <col min="10" max="10" width="12.28125" style="48" customWidth="1"/>
    <col min="11" max="11" width="13.140625" style="48" customWidth="1"/>
    <col min="12" max="16384" width="9.140625" style="48" customWidth="1"/>
  </cols>
  <sheetData>
    <row r="1" spans="1:11" ht="12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305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59" t="s">
        <v>245</v>
      </c>
      <c r="J4" s="60" t="s">
        <v>281</v>
      </c>
      <c r="K4" s="60" t="s">
        <v>282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1">
        <v>2</v>
      </c>
      <c r="J5" s="62" t="s">
        <v>248</v>
      </c>
      <c r="K5" s="62" t="s">
        <v>249</v>
      </c>
    </row>
    <row r="6" spans="1:11" ht="12.75">
      <c r="A6" s="209" t="s">
        <v>130</v>
      </c>
      <c r="B6" s="225"/>
      <c r="C6" s="225"/>
      <c r="D6" s="225"/>
      <c r="E6" s="225"/>
      <c r="F6" s="225"/>
      <c r="G6" s="225"/>
      <c r="H6" s="225"/>
      <c r="I6" s="257"/>
      <c r="J6" s="257"/>
      <c r="K6" s="25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6">
        <v>-10587352</v>
      </c>
      <c r="K7" s="6">
        <v>-31885230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6">
        <v>69754058</v>
      </c>
      <c r="K8" s="6">
        <v>92635750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6">
        <v>14075965</v>
      </c>
      <c r="K9" s="6">
        <v>7754166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6">
        <v>9901016</v>
      </c>
      <c r="K10" s="6"/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6">
        <v>624178</v>
      </c>
      <c r="K11" s="6">
        <v>939777</v>
      </c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6">
        <f>49600+18788306</f>
        <v>18837906</v>
      </c>
      <c r="K12" s="6">
        <f>57667+19105+19443997+13650703</f>
        <v>33171472</v>
      </c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49">
        <f>SUM(J7:J12)</f>
        <v>102605771</v>
      </c>
      <c r="K13" s="49">
        <f>SUM(K7:K12)</f>
        <v>102615935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6"/>
      <c r="K14" s="6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6"/>
      <c r="K15" s="6">
        <v>1283256</v>
      </c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6"/>
      <c r="K16" s="6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6">
        <f>7525232+192897</f>
        <v>7718129</v>
      </c>
      <c r="K17" s="6">
        <f>1009202+573270+20115</f>
        <v>1602587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49">
        <f>SUM(J14:J17)</f>
        <v>7718129</v>
      </c>
      <c r="K18" s="49">
        <f>SUM(K14:K17)</f>
        <v>2885843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49">
        <f>IF(J13&gt;J18,J13-J18,0)</f>
        <v>94887642</v>
      </c>
      <c r="K19" s="49">
        <f>IF(K13&gt;K18,K13-K18,0)</f>
        <v>99730092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49">
        <f>IF(J18&gt;J13,J18-J13,0)</f>
        <v>0</v>
      </c>
      <c r="K20" s="49">
        <f>IF(K18&gt;K13,K18-K13,0)</f>
        <v>0</v>
      </c>
    </row>
    <row r="21" spans="1:11" ht="12.75">
      <c r="A21" s="209" t="s">
        <v>133</v>
      </c>
      <c r="B21" s="225"/>
      <c r="C21" s="225"/>
      <c r="D21" s="225"/>
      <c r="E21" s="225"/>
      <c r="F21" s="225"/>
      <c r="G21" s="225"/>
      <c r="H21" s="225"/>
      <c r="I21" s="257"/>
      <c r="J21" s="257"/>
      <c r="K21" s="258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6">
        <v>0</v>
      </c>
      <c r="K22" s="6">
        <v>0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6"/>
      <c r="K23" s="6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6"/>
      <c r="K24" s="6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6"/>
      <c r="K25" s="6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6"/>
      <c r="K26" s="6"/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6">
        <v>216031869</v>
      </c>
      <c r="K28" s="6">
        <f>399379552+51059</f>
        <v>399430611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6"/>
      <c r="K29" s="6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6"/>
      <c r="K30" s="6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49">
        <f>SUM(J28:J30)</f>
        <v>216031869</v>
      </c>
      <c r="K31" s="49">
        <f>SUM(K28:K30)</f>
        <v>399430611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49">
        <f>IF(J31&gt;J27,J31-J27,0)</f>
        <v>216031869</v>
      </c>
      <c r="K33" s="49">
        <f>IF(K31&gt;K27,K31-K27,0)</f>
        <v>399430611</v>
      </c>
    </row>
    <row r="34" spans="1:11" ht="12.75">
      <c r="A34" s="209" t="s">
        <v>134</v>
      </c>
      <c r="B34" s="225"/>
      <c r="C34" s="225"/>
      <c r="D34" s="225"/>
      <c r="E34" s="225"/>
      <c r="F34" s="225"/>
      <c r="G34" s="225"/>
      <c r="H34" s="225"/>
      <c r="I34" s="257"/>
      <c r="J34" s="257"/>
      <c r="K34" s="258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6">
        <v>70000000</v>
      </c>
      <c r="K35" s="6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6">
        <v>189429455</v>
      </c>
      <c r="K36" s="6">
        <v>468550840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6">
        <f>124935+7603+12350715</f>
        <v>12483253</v>
      </c>
      <c r="K37" s="6">
        <f>80494+52985730</f>
        <v>53066224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49">
        <f>SUM(J35:J37)</f>
        <v>271912708</v>
      </c>
      <c r="K38" s="49">
        <f>SUM(K35:K37)</f>
        <v>521617064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6">
        <v>94760686</v>
      </c>
      <c r="K39" s="6">
        <v>118788020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6">
        <v>34725629</v>
      </c>
      <c r="K40" s="6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6"/>
      <c r="K41" s="6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6"/>
      <c r="K42" s="6">
        <v>3529454</v>
      </c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6">
        <f>15381615+244690</f>
        <v>15626305</v>
      </c>
      <c r="K43" s="6">
        <f>70000000+22494320+2992036</f>
        <v>95486356</v>
      </c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49">
        <f>SUM(J39:J43)</f>
        <v>145112620</v>
      </c>
      <c r="K44" s="49">
        <f>SUM(K39:K43)</f>
        <v>217803830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49">
        <f>IF(J38&gt;J44,J38-J44,0)</f>
        <v>126800088</v>
      </c>
      <c r="K45" s="49">
        <f>IF(K38&gt;K44,K38-K44,0)</f>
        <v>303813234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49">
        <f>IF(J44&gt;J38,J44-J38,0)</f>
        <v>0</v>
      </c>
      <c r="K46" s="49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9">
        <f>IF(J19-J20+J32-J33+J45-J46&gt;0,J19-J20+J32-J33+J45-J46,0)</f>
        <v>5655861</v>
      </c>
      <c r="K47" s="49">
        <f>IF(K19-K20+K32-K33+K45-K46&gt;0,K19-K20+K32-K33+K45-K46,0)</f>
        <v>4112715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">
        <v>21983963</v>
      </c>
      <c r="K49" s="6">
        <v>29256768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6">
        <v>5655861</v>
      </c>
      <c r="K50" s="120">
        <f>K47</f>
        <v>4112715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f>J48</f>
        <v>0</v>
      </c>
      <c r="K51" s="6">
        <f>K48</f>
        <v>0</v>
      </c>
    </row>
    <row r="52" spans="1:11" ht="12.75">
      <c r="A52" s="215" t="s">
        <v>146</v>
      </c>
      <c r="B52" s="216"/>
      <c r="C52" s="216"/>
      <c r="D52" s="216"/>
      <c r="E52" s="216"/>
      <c r="F52" s="216"/>
      <c r="G52" s="216"/>
      <c r="H52" s="216"/>
      <c r="I52" s="4">
        <v>44</v>
      </c>
      <c r="J52" s="57">
        <f>J49+J50-J51</f>
        <v>27639824</v>
      </c>
      <c r="K52" s="57">
        <f>K49+K50-K51</f>
        <v>33369483</v>
      </c>
    </row>
  </sheetData>
  <sheetProtection/>
  <protectedRanges>
    <protectedRange sqref="K50" name="Range1_5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K49 J22:K26 J7:K12 J28:K30 J35:K37 K51 J14:K17 J39:K43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  <dataValidation operator="greaterThan" allowBlank="1" showInputMessage="1" showErrorMessage="1" sqref="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10" width="9.140625" style="65" customWidth="1"/>
    <col min="11" max="11" width="9.57421875" style="65" bestFit="1" customWidth="1"/>
    <col min="12" max="16384" width="9.140625" style="65" customWidth="1"/>
  </cols>
  <sheetData>
    <row r="1" spans="1:12" ht="12.75">
      <c r="A1" s="265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4"/>
    </row>
    <row r="2" spans="1:12" ht="15.75">
      <c r="A2" s="38"/>
      <c r="B2" s="63"/>
      <c r="C2" s="275" t="s">
        <v>247</v>
      </c>
      <c r="D2" s="275"/>
      <c r="E2" s="66">
        <v>40909</v>
      </c>
      <c r="F2" s="39" t="s">
        <v>216</v>
      </c>
      <c r="G2" s="276">
        <v>41182</v>
      </c>
      <c r="H2" s="277"/>
      <c r="I2" s="63"/>
      <c r="J2" s="63"/>
      <c r="K2" s="63"/>
      <c r="L2" s="67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0" t="s">
        <v>269</v>
      </c>
      <c r="J3" s="71" t="s">
        <v>124</v>
      </c>
      <c r="K3" s="71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3">
        <v>2</v>
      </c>
      <c r="J4" s="72" t="s">
        <v>248</v>
      </c>
      <c r="K4" s="72" t="s">
        <v>249</v>
      </c>
    </row>
    <row r="5" spans="1:11" ht="12.75">
      <c r="A5" s="267" t="s">
        <v>250</v>
      </c>
      <c r="B5" s="268"/>
      <c r="C5" s="268"/>
      <c r="D5" s="268"/>
      <c r="E5" s="268"/>
      <c r="F5" s="268"/>
      <c r="G5" s="268"/>
      <c r="H5" s="268"/>
      <c r="I5" s="40">
        <v>1</v>
      </c>
      <c r="J5" s="41">
        <v>232000000</v>
      </c>
      <c r="K5" s="41">
        <v>232000000</v>
      </c>
    </row>
    <row r="6" spans="1:11" ht="12.75">
      <c r="A6" s="267" t="s">
        <v>251</v>
      </c>
      <c r="B6" s="268"/>
      <c r="C6" s="268"/>
      <c r="D6" s="268"/>
      <c r="E6" s="268"/>
      <c r="F6" s="268"/>
      <c r="G6" s="268"/>
      <c r="H6" s="268"/>
      <c r="I6" s="40">
        <v>2</v>
      </c>
      <c r="J6" s="42">
        <v>-19217000</v>
      </c>
      <c r="K6" s="42">
        <v>-19729681</v>
      </c>
    </row>
    <row r="7" spans="1:11" ht="12.75">
      <c r="A7" s="267" t="s">
        <v>252</v>
      </c>
      <c r="B7" s="268"/>
      <c r="C7" s="268"/>
      <c r="D7" s="268"/>
      <c r="E7" s="268"/>
      <c r="F7" s="268"/>
      <c r="G7" s="268"/>
      <c r="H7" s="268"/>
      <c r="I7" s="40">
        <v>3</v>
      </c>
      <c r="J7" s="42">
        <v>37877082</v>
      </c>
      <c r="K7" s="42">
        <v>37726659</v>
      </c>
    </row>
    <row r="8" spans="1:11" ht="12.75">
      <c r="A8" s="267" t="s">
        <v>253</v>
      </c>
      <c r="B8" s="268"/>
      <c r="C8" s="268"/>
      <c r="D8" s="268"/>
      <c r="E8" s="268"/>
      <c r="F8" s="268"/>
      <c r="G8" s="268"/>
      <c r="H8" s="268"/>
      <c r="I8" s="40">
        <v>4</v>
      </c>
      <c r="J8" s="42">
        <v>291423286</v>
      </c>
      <c r="K8" s="42">
        <v>255694313</v>
      </c>
    </row>
    <row r="9" spans="1:11" ht="12.75">
      <c r="A9" s="267" t="s">
        <v>254</v>
      </c>
      <c r="B9" s="268"/>
      <c r="C9" s="268"/>
      <c r="D9" s="268"/>
      <c r="E9" s="268"/>
      <c r="F9" s="268"/>
      <c r="G9" s="268"/>
      <c r="H9" s="268"/>
      <c r="I9" s="40">
        <v>5</v>
      </c>
      <c r="J9" s="42">
        <v>-6927270</v>
      </c>
      <c r="K9" s="42">
        <v>-31145108</v>
      </c>
    </row>
    <row r="10" spans="1:11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0">
        <v>6</v>
      </c>
      <c r="J10" s="42"/>
      <c r="K10" s="42"/>
    </row>
    <row r="11" spans="1:11" ht="12.75">
      <c r="A11" s="267" t="s">
        <v>307</v>
      </c>
      <c r="B11" s="268"/>
      <c r="C11" s="268"/>
      <c r="D11" s="268"/>
      <c r="E11" s="268"/>
      <c r="F11" s="268"/>
      <c r="G11" s="268"/>
      <c r="H11" s="268"/>
      <c r="I11" s="40">
        <v>7</v>
      </c>
      <c r="J11" s="42">
        <v>80875917</v>
      </c>
      <c r="K11" s="42">
        <v>132112323</v>
      </c>
    </row>
    <row r="12" spans="1:11" ht="12.75">
      <c r="A12" s="267" t="s">
        <v>256</v>
      </c>
      <c r="B12" s="268"/>
      <c r="C12" s="268"/>
      <c r="D12" s="268"/>
      <c r="E12" s="268"/>
      <c r="F12" s="268"/>
      <c r="G12" s="268"/>
      <c r="H12" s="268"/>
      <c r="I12" s="40">
        <v>8</v>
      </c>
      <c r="J12" s="42"/>
      <c r="K12" s="42"/>
    </row>
    <row r="13" spans="1:11" ht="12.75">
      <c r="A13" s="267" t="s">
        <v>257</v>
      </c>
      <c r="B13" s="268"/>
      <c r="C13" s="268"/>
      <c r="D13" s="268"/>
      <c r="E13" s="268"/>
      <c r="F13" s="268"/>
      <c r="G13" s="268"/>
      <c r="H13" s="268"/>
      <c r="I13" s="40">
        <v>9</v>
      </c>
      <c r="J13" s="42">
        <v>47798639</v>
      </c>
      <c r="K13" s="42">
        <v>44017606</v>
      </c>
    </row>
    <row r="14" spans="1:11" ht="12.75">
      <c r="A14" s="269" t="s">
        <v>258</v>
      </c>
      <c r="B14" s="270"/>
      <c r="C14" s="270"/>
      <c r="D14" s="270"/>
      <c r="E14" s="270"/>
      <c r="F14" s="270"/>
      <c r="G14" s="270"/>
      <c r="H14" s="270"/>
      <c r="I14" s="40">
        <v>10</v>
      </c>
      <c r="J14" s="68">
        <f>SUM(J5:J13)</f>
        <v>663830654</v>
      </c>
      <c r="K14" s="68">
        <f>SUM(K5:K13)</f>
        <v>650676112</v>
      </c>
    </row>
    <row r="15" spans="1:11" ht="12.75">
      <c r="A15" s="267" t="s">
        <v>259</v>
      </c>
      <c r="B15" s="268"/>
      <c r="C15" s="268"/>
      <c r="D15" s="268"/>
      <c r="E15" s="268"/>
      <c r="F15" s="268"/>
      <c r="G15" s="268"/>
      <c r="H15" s="268"/>
      <c r="I15" s="40">
        <v>11</v>
      </c>
      <c r="J15" s="42">
        <v>18606969</v>
      </c>
      <c r="K15" s="42">
        <v>-3781033</v>
      </c>
    </row>
    <row r="16" spans="1:11" ht="12.75">
      <c r="A16" s="267" t="s">
        <v>260</v>
      </c>
      <c r="B16" s="268"/>
      <c r="C16" s="268"/>
      <c r="D16" s="268"/>
      <c r="E16" s="268"/>
      <c r="F16" s="268"/>
      <c r="G16" s="268"/>
      <c r="H16" s="268"/>
      <c r="I16" s="40">
        <v>12</v>
      </c>
      <c r="J16" s="42"/>
      <c r="K16" s="42"/>
    </row>
    <row r="17" spans="1:11" ht="12.75">
      <c r="A17" s="267" t="s">
        <v>261</v>
      </c>
      <c r="B17" s="268"/>
      <c r="C17" s="268"/>
      <c r="D17" s="268"/>
      <c r="E17" s="268"/>
      <c r="F17" s="268"/>
      <c r="G17" s="268"/>
      <c r="H17" s="268"/>
      <c r="I17" s="40">
        <v>13</v>
      </c>
      <c r="J17" s="42"/>
      <c r="K17" s="42"/>
    </row>
    <row r="18" spans="1:11" ht="12.75">
      <c r="A18" s="267" t="s">
        <v>262</v>
      </c>
      <c r="B18" s="268"/>
      <c r="C18" s="268"/>
      <c r="D18" s="268"/>
      <c r="E18" s="268"/>
      <c r="F18" s="268"/>
      <c r="G18" s="268"/>
      <c r="H18" s="268"/>
      <c r="I18" s="40">
        <v>14</v>
      </c>
      <c r="J18" s="42"/>
      <c r="K18" s="42"/>
    </row>
    <row r="19" spans="1:11" ht="12.75">
      <c r="A19" s="267" t="s">
        <v>263</v>
      </c>
      <c r="B19" s="268"/>
      <c r="C19" s="268"/>
      <c r="D19" s="268"/>
      <c r="E19" s="268"/>
      <c r="F19" s="268"/>
      <c r="G19" s="268"/>
      <c r="H19" s="268"/>
      <c r="I19" s="40">
        <v>15</v>
      </c>
      <c r="J19" s="42"/>
      <c r="K19" s="42"/>
    </row>
    <row r="20" spans="1:11" ht="12.75">
      <c r="A20" s="267" t="s">
        <v>264</v>
      </c>
      <c r="B20" s="268"/>
      <c r="C20" s="268"/>
      <c r="D20" s="268"/>
      <c r="E20" s="268"/>
      <c r="F20" s="268"/>
      <c r="G20" s="268"/>
      <c r="H20" s="268"/>
      <c r="I20" s="40">
        <v>16</v>
      </c>
      <c r="J20" s="42">
        <v>24415628</v>
      </c>
      <c r="K20" s="42">
        <v>-9373509</v>
      </c>
    </row>
    <row r="21" spans="1:11" ht="12.75">
      <c r="A21" s="269" t="s">
        <v>265</v>
      </c>
      <c r="B21" s="270"/>
      <c r="C21" s="270"/>
      <c r="D21" s="270"/>
      <c r="E21" s="270"/>
      <c r="F21" s="270"/>
      <c r="G21" s="270"/>
      <c r="H21" s="270"/>
      <c r="I21" s="40">
        <v>17</v>
      </c>
      <c r="J21" s="69">
        <f>SUM(J15:J20)</f>
        <v>43022597</v>
      </c>
      <c r="K21" s="69">
        <f>SUM(K15:K20)</f>
        <v>-13154542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266</v>
      </c>
      <c r="B23" s="260"/>
      <c r="C23" s="260"/>
      <c r="D23" s="260"/>
      <c r="E23" s="260"/>
      <c r="F23" s="260"/>
      <c r="G23" s="260"/>
      <c r="H23" s="260"/>
      <c r="I23" s="43">
        <v>18</v>
      </c>
      <c r="J23" s="41">
        <v>-37853320</v>
      </c>
      <c r="K23" s="41">
        <f>K21-K24</f>
        <v>-66140272</v>
      </c>
    </row>
    <row r="24" spans="1:11" ht="17.25" customHeight="1">
      <c r="A24" s="261" t="s">
        <v>267</v>
      </c>
      <c r="B24" s="262"/>
      <c r="C24" s="262"/>
      <c r="D24" s="262"/>
      <c r="E24" s="262"/>
      <c r="F24" s="262"/>
      <c r="G24" s="262"/>
      <c r="H24" s="262"/>
      <c r="I24" s="44">
        <v>19</v>
      </c>
      <c r="J24" s="69">
        <v>80875917</v>
      </c>
      <c r="K24" s="69">
        <v>52985730</v>
      </c>
    </row>
    <row r="25" spans="1:11" ht="30" customHeight="1">
      <c r="A25" s="263" t="s">
        <v>268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ignoredErrors>
    <ignoredError sqref="K2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2012-10-26T08:48:51Z</cp:lastPrinted>
  <dcterms:created xsi:type="dcterms:W3CDTF">2008-10-17T11:51:54Z</dcterms:created>
  <dcterms:modified xsi:type="dcterms:W3CDTF">2012-10-31T10:34:16Z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