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61" windowWidth="14970" windowHeight="1374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<sst xmlns="http://schemas.openxmlformats.org/spreadsheetml/2006/main" count="331" uniqueCount="300">
  <si>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</si>
  <si>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</si>
  <si>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</si>
  <si>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</si>
  <si>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</si>
  <si>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</si>
  <si>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</si>
  <si>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</si>
  <si>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</si>
  <si>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</si>
  <si>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</si>
  <si>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</si>
  <si>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</si>
  <si>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</si>
  <si>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</si>
  <si>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</si>
  <si>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</si>
  <si>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</si>
  <si>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</si>
  <si>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</si>
  <si>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</si>
  <si>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</si>
  <si>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</si>
  <si>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</si>
  <si>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</si>
  <si>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</si>
  <si>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</si>
  <si>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</si>
  <si>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</si>
  <si>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</si>
  <si>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</si>
  <si>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</si>
  <si>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</si>
  <si>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</si>
  <si>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</si>
  <si>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</si>
  <si>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</si>
  <si>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</si>
  <si>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</si>
  <si>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</si>
  <si>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</si>
  <si>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</si>
  <si>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</si>
  <si>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</si>
  <si>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</si>
  <si>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</si>
  <si>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</si>
  <si>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</si>
  <si>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</si>
  <si>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</si>
  <si>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</si>
  <si>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</si>
  <si>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</si>
  <si>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</si>
  <si>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</si>
  <si>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</si>
  <si>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</si>
  <si>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</si>
  <si>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</si>
  <si>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</si>
  <si>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</si>
  <si>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</si>
  <si>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</si>
  <si>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</si>
  <si>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</si>
  <si>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</si>
  <si>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</si>
  <si>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</si>
  <si>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</si>
  <si>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</si>
  <si>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</si>
  <si>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</si>
  <si>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</si>
  <si>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</si>
  <si>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</si>
  <si>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</si>
  <si>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</si>
  <si>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</si>
  <si>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</si>
  <si>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</si>
  <si>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</si>
  <si>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</si>
  <si>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</si>
  <si>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</si>
  <si>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</si>
  <si>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</si>
  <si>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</si>
  <si>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</si>
  <si>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</si>
  <si>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</si>
  <si>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</si>
  <si>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</si>
  <si>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</si>
  <si>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</si>
  <si>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</si>
  <si>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</si>
  <si>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</si>
  <si>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</si>
  <si>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</si>
  <si>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</si>
  <si>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</si>
  <si>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</si>
  <si>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</si>
  <si>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</si>
  <si>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</si>
  <si>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</si>
  <si>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</si>
  <si>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</si>
  <si>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</si>
  <si>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</si>
  <si>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</si>
  <si>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</si>
  <si>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</si>
  <si>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</si>
  <si>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</si>
  <si>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</si>
  <si>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</si>
  <si>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</si>
  <si>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</si>
  <si>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</si>
  <si>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</si>
  <si>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</si>
  <si>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</si>
  <si>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</si>
  <si>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</si>
  <si>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</si>
  <si>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</si>
  <si>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</si>
  <si>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</si>
  <si>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</si>
  <si>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</si>
  <si>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</si>
  <si>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</si>
  <si>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</si>
  <si>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</si>
  <si>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</si>
  <si>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</si>
  <si>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</si>
  <si>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</si>
  <si>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</si>
  <si>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</si>
  <si>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</si>
  <si>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</si>
  <si>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</si>
  <si>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</si>
  <si>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</si>
  <si>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</si>
  <si>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</si>
  <si>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</si>
  <si>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</si>
  <si>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</si>
  <si>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</si>
  <si>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</si>
  <si>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</si>
  <si>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</si>
  <si>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</si>
  <si>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</si>
  <si>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</si>
  <si>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</si>
  <si>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</si>
  <si>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</si>
  <si>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</si>
  <si>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</si>
  <si>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</si>
  <si>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</si>
  <si>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</si>
  <si>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</si>
  <si>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</si>
  <si>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</si>
  <si>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</si>
  <si>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</si>
  <si>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</si>
  <si>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</si>
  <si>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</si>
  <si>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</si>
  <si>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</si>
  <si>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</si>
  <si>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</si>
  <si>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</si>
  <si>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</si>
  <si>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</si>
  <si>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</si>
  <si>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</si>
  <si>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</si>
  <si>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</si>
  <si>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</si>
  <si>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</si>
  <si>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</si>
  <si>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</si>
  <si>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</si>
  <si>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</si>
  <si>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</si>
  <si>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</si>
  <si>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</si>
  <si>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</si>
  <si>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</si>
  <si>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</si>
  <si>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</si>
  <si>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</si>
  <si>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</si>
  <si>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</si>
  <si>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</si>
  <si>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</si>
  <si>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</si>
  <si>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</si>
  <si>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</si>
  <si>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</si>
  <si>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</si>
  <si>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</si>
  <si>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</si>
  <si>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</si>
  <si>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</si>
  <si>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</si>
  <si>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</si>
  <si>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</si>
  <si>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</si>
  <si>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</si>
  <si>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</si>
  <si>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</si>
  <si>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</si>
  <si>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</si>
  <si>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</si>
  <si>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</si>
  <si>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</si>
  <si>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</si>
  <si>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</si>
  <si>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</si>
  <si>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</si>
  <si>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</si>
  <si>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</si>
  <si>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</si>
  <si>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</si>
  <si>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</si>
  <si>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</si>
  <si>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</si>
  <si>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</si>
  <si>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</si>
  <si>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</si>
  <si>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</si>
  <si>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</si>
  <si>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</si>
  <si>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</si>
  <si>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</si>
  <si>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</si>
  <si>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</si>
  <si>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</si>
  <si>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</si>
  <si>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</si>
  <si>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</si>
  <si>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</si>
  <si>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</si>
  <si>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</si>
  <si>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</si>
  <si>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</si>
  <si>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</si>
  <si>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</si>
  <si>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</si>
  <si>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</si>
  <si>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</si>
  <si>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</si>
  <si>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</si>
  <si>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</si>
  <si>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</si>
  <si>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</si>
  <si>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</si>
  <si>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</si>
  <si>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</si>
  <si>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</si>
  <si>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</si>
  <si>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</si>
  <si>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</si>
  <si>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</si>
  <si>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</si>
  <si>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</si>
  <si>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</si>
  <si>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</si>
  <si>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</si>
  <si>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</si>
  <si>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</si>
  <si>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</si>
  <si>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</si>
  <si>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</si>
  <si>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</si>
  <si>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</si>
  <si>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</si>
  <si>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</si>
  <si>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</si>
  <si>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</si>
  <si>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</si>
  <si>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</si>
  <si>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</si>
  <si>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</si>
  <si>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</si>
  <si>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</si>
  <si>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</si>
  <si>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</si>
  <si>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stanje na dan 31.12.2012.</t>
  </si>
  <si>
    <t>u razdoblju 01.01.2012. do 31.12.2012.</t>
  </si>
  <si>
    <t>u razdoblju 01.01.2012 do 31.12.2012.</t>
  </si>
  <si>
    <t>Privremeni godišnji financijski izvještaj poduzetnika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</si>
</sst>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A5" sqref="A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7" t="s">
        <v>214</v>
      </c>
      <c r="B1" s="128"/>
      <c r="C1" s="128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78" t="s">
        <v>215</v>
      </c>
      <c r="B2" s="179"/>
      <c r="C2" s="179"/>
      <c r="D2" s="180"/>
      <c r="E2" s="110">
        <v>40909</v>
      </c>
      <c r="F2" s="11"/>
      <c r="G2" s="12" t="s">
        <v>216</v>
      </c>
      <c r="H2" s="110">
        <v>41274</v>
      </c>
      <c r="I2" s="77"/>
      <c r="J2" s="9"/>
      <c r="K2" s="9"/>
      <c r="L2" s="9"/>
    </row>
    <row r="3" spans="1:12" ht="12.75">
      <c r="A3" s="78"/>
      <c r="B3" s="13">
        <v>18</v>
      </c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81" t="s">
        <v>299</v>
      </c>
      <c r="B4" s="182"/>
      <c r="C4" s="182"/>
      <c r="D4" s="182"/>
      <c r="E4" s="182"/>
      <c r="F4" s="182"/>
      <c r="G4" s="182"/>
      <c r="H4" s="182"/>
      <c r="I4" s="183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46" t="s">
        <v>217</v>
      </c>
      <c r="B6" s="147"/>
      <c r="C6" s="138" t="s">
        <v>279</v>
      </c>
      <c r="D6" s="139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84" t="s">
        <v>218</v>
      </c>
      <c r="B8" s="185"/>
      <c r="C8" s="138" t="s">
        <v>280</v>
      </c>
      <c r="D8" s="139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30" t="s">
        <v>219</v>
      </c>
      <c r="B10" s="176"/>
      <c r="C10" s="138" t="s">
        <v>281</v>
      </c>
      <c r="D10" s="139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77"/>
      <c r="B11" s="176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46" t="s">
        <v>220</v>
      </c>
      <c r="B12" s="147"/>
      <c r="C12" s="132" t="s">
        <v>282</v>
      </c>
      <c r="D12" s="173"/>
      <c r="E12" s="173"/>
      <c r="F12" s="173"/>
      <c r="G12" s="173"/>
      <c r="H12" s="173"/>
      <c r="I12" s="148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46" t="s">
        <v>221</v>
      </c>
      <c r="B14" s="147"/>
      <c r="C14" s="174">
        <v>52100</v>
      </c>
      <c r="D14" s="175"/>
      <c r="E14" s="15"/>
      <c r="F14" s="132" t="s">
        <v>283</v>
      </c>
      <c r="G14" s="173"/>
      <c r="H14" s="173"/>
      <c r="I14" s="148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46" t="s">
        <v>222</v>
      </c>
      <c r="B16" s="147"/>
      <c r="C16" s="132" t="s">
        <v>284</v>
      </c>
      <c r="D16" s="173"/>
      <c r="E16" s="173"/>
      <c r="F16" s="173"/>
      <c r="G16" s="173"/>
      <c r="H16" s="173"/>
      <c r="I16" s="148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46" t="s">
        <v>223</v>
      </c>
      <c r="B18" s="147"/>
      <c r="C18" s="169" t="s">
        <v>285</v>
      </c>
      <c r="D18" s="170"/>
      <c r="E18" s="170"/>
      <c r="F18" s="170"/>
      <c r="G18" s="170"/>
      <c r="H18" s="170"/>
      <c r="I18" s="171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46" t="s">
        <v>224</v>
      </c>
      <c r="B20" s="147"/>
      <c r="C20" s="169" t="s">
        <v>286</v>
      </c>
      <c r="D20" s="170"/>
      <c r="E20" s="170"/>
      <c r="F20" s="170"/>
      <c r="G20" s="170"/>
      <c r="H20" s="170"/>
      <c r="I20" s="171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46" t="s">
        <v>225</v>
      </c>
      <c r="B22" s="147"/>
      <c r="C22" s="111">
        <v>359</v>
      </c>
      <c r="D22" s="132" t="s">
        <v>283</v>
      </c>
      <c r="E22" s="166"/>
      <c r="F22" s="167"/>
      <c r="G22" s="146"/>
      <c r="H22" s="172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46" t="s">
        <v>226</v>
      </c>
      <c r="B24" s="147"/>
      <c r="C24" s="111">
        <v>18</v>
      </c>
      <c r="D24" s="132" t="s">
        <v>287</v>
      </c>
      <c r="E24" s="166"/>
      <c r="F24" s="166"/>
      <c r="G24" s="167"/>
      <c r="H24" s="47" t="s">
        <v>227</v>
      </c>
      <c r="I24" s="112">
        <v>32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276</v>
      </c>
      <c r="I25" s="88"/>
      <c r="J25" s="9"/>
      <c r="K25" s="9"/>
      <c r="L25" s="9"/>
    </row>
    <row r="26" spans="1:12" ht="12.75">
      <c r="A26" s="146" t="s">
        <v>228</v>
      </c>
      <c r="B26" s="147"/>
      <c r="C26" s="113" t="s">
        <v>289</v>
      </c>
      <c r="D26" s="24"/>
      <c r="E26" s="32"/>
      <c r="F26" s="23"/>
      <c r="G26" s="168" t="s">
        <v>229</v>
      </c>
      <c r="H26" s="147"/>
      <c r="I26" s="114" t="s">
        <v>288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56"/>
      <c r="B30" s="151"/>
      <c r="C30" s="151"/>
      <c r="D30" s="152"/>
      <c r="E30" s="156"/>
      <c r="F30" s="151"/>
      <c r="G30" s="151"/>
      <c r="H30" s="138"/>
      <c r="I30" s="139"/>
      <c r="J30" s="9"/>
      <c r="K30" s="9"/>
      <c r="L30" s="9"/>
    </row>
    <row r="31" spans="1:12" ht="12.75">
      <c r="A31" s="84"/>
      <c r="B31" s="21"/>
      <c r="C31" s="20"/>
      <c r="D31" s="157"/>
      <c r="E31" s="157"/>
      <c r="F31" s="157"/>
      <c r="G31" s="158"/>
      <c r="H31" s="15"/>
      <c r="I31" s="91"/>
      <c r="J31" s="9"/>
      <c r="K31" s="9"/>
      <c r="L31" s="9"/>
    </row>
    <row r="32" spans="1:12" ht="12.75">
      <c r="A32" s="156"/>
      <c r="B32" s="151"/>
      <c r="C32" s="151"/>
      <c r="D32" s="152"/>
      <c r="E32" s="156"/>
      <c r="F32" s="151"/>
      <c r="G32" s="151"/>
      <c r="H32" s="138"/>
      <c r="I32" s="139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56"/>
      <c r="B34" s="151"/>
      <c r="C34" s="151"/>
      <c r="D34" s="152"/>
      <c r="E34" s="156"/>
      <c r="F34" s="151"/>
      <c r="G34" s="151"/>
      <c r="H34" s="138"/>
      <c r="I34" s="139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56"/>
      <c r="B36" s="151"/>
      <c r="C36" s="151"/>
      <c r="D36" s="152"/>
      <c r="E36" s="156"/>
      <c r="F36" s="151"/>
      <c r="G36" s="151"/>
      <c r="H36" s="138"/>
      <c r="I36" s="139"/>
      <c r="J36" s="9"/>
      <c r="K36" s="9"/>
      <c r="L36" s="9"/>
    </row>
    <row r="37" spans="1:12" ht="12.75">
      <c r="A37" s="93"/>
      <c r="B37" s="29"/>
      <c r="C37" s="153"/>
      <c r="D37" s="154"/>
      <c r="E37" s="15"/>
      <c r="F37" s="153"/>
      <c r="G37" s="154"/>
      <c r="H37" s="15"/>
      <c r="I37" s="85"/>
      <c r="J37" s="9"/>
      <c r="K37" s="9"/>
      <c r="L37" s="9"/>
    </row>
    <row r="38" spans="1:12" ht="12.75">
      <c r="A38" s="156"/>
      <c r="B38" s="151"/>
      <c r="C38" s="151"/>
      <c r="D38" s="152"/>
      <c r="E38" s="156"/>
      <c r="F38" s="151"/>
      <c r="G38" s="151"/>
      <c r="H38" s="138"/>
      <c r="I38" s="139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56"/>
      <c r="B40" s="151"/>
      <c r="C40" s="151"/>
      <c r="D40" s="152"/>
      <c r="E40" s="156"/>
      <c r="F40" s="151"/>
      <c r="G40" s="151"/>
      <c r="H40" s="138"/>
      <c r="I40" s="139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30" t="s">
        <v>233</v>
      </c>
      <c r="B44" s="131"/>
      <c r="C44" s="138"/>
      <c r="D44" s="139"/>
      <c r="E44" s="25"/>
      <c r="F44" s="132"/>
      <c r="G44" s="151"/>
      <c r="H44" s="151"/>
      <c r="I44" s="152"/>
      <c r="J44" s="9"/>
      <c r="K44" s="9"/>
      <c r="L44" s="9"/>
    </row>
    <row r="45" spans="1:12" ht="12.75">
      <c r="A45" s="93"/>
      <c r="B45" s="29"/>
      <c r="C45" s="153"/>
      <c r="D45" s="154"/>
      <c r="E45" s="15"/>
      <c r="F45" s="153"/>
      <c r="G45" s="155"/>
      <c r="H45" s="34"/>
      <c r="I45" s="97"/>
      <c r="J45" s="9"/>
      <c r="K45" s="9"/>
      <c r="L45" s="9"/>
    </row>
    <row r="46" spans="1:12" ht="12.75">
      <c r="A46" s="130" t="s">
        <v>234</v>
      </c>
      <c r="B46" s="131"/>
      <c r="C46" s="132" t="s">
        <v>293</v>
      </c>
      <c r="D46" s="133"/>
      <c r="E46" s="133"/>
      <c r="F46" s="133"/>
      <c r="G46" s="133"/>
      <c r="H46" s="133"/>
      <c r="I46" s="134"/>
      <c r="J46" s="9"/>
      <c r="K46" s="9"/>
      <c r="L46" s="9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30" t="s">
        <v>236</v>
      </c>
      <c r="B48" s="131"/>
      <c r="C48" s="135" t="s">
        <v>294</v>
      </c>
      <c r="D48" s="136"/>
      <c r="E48" s="137"/>
      <c r="F48" s="15"/>
      <c r="G48" s="47" t="s">
        <v>237</v>
      </c>
      <c r="H48" s="135" t="s">
        <v>290</v>
      </c>
      <c r="I48" s="137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30" t="s">
        <v>223</v>
      </c>
      <c r="B50" s="131"/>
      <c r="C50" s="145" t="s">
        <v>295</v>
      </c>
      <c r="D50" s="136"/>
      <c r="E50" s="136"/>
      <c r="F50" s="136"/>
      <c r="G50" s="136"/>
      <c r="H50" s="136"/>
      <c r="I50" s="137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46" t="s">
        <v>238</v>
      </c>
      <c r="B52" s="147"/>
      <c r="C52" s="135" t="s">
        <v>291</v>
      </c>
      <c r="D52" s="136"/>
      <c r="E52" s="136"/>
      <c r="F52" s="136"/>
      <c r="G52" s="136"/>
      <c r="H52" s="136"/>
      <c r="I52" s="148"/>
      <c r="J52" s="9"/>
      <c r="K52" s="9"/>
      <c r="L52" s="9"/>
    </row>
    <row r="53" spans="1:12" ht="12.75">
      <c r="A53" s="98"/>
      <c r="B53" s="19"/>
      <c r="C53" s="129" t="s">
        <v>239</v>
      </c>
      <c r="D53" s="129"/>
      <c r="E53" s="129"/>
      <c r="F53" s="129"/>
      <c r="G53" s="129"/>
      <c r="H53" s="129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49"/>
      <c r="C55" s="150"/>
      <c r="D55" s="150"/>
      <c r="E55" s="150"/>
      <c r="F55" s="45"/>
      <c r="G55" s="45"/>
      <c r="H55" s="45"/>
      <c r="I55" s="100"/>
      <c r="J55" s="9"/>
      <c r="K55" s="9"/>
      <c r="L55" s="9"/>
    </row>
    <row r="56" spans="1:12" ht="12.75">
      <c r="A56" s="98"/>
      <c r="B56" s="124"/>
      <c r="C56" s="125"/>
      <c r="D56" s="125"/>
      <c r="E56" s="125"/>
      <c r="F56" s="125"/>
      <c r="G56" s="125"/>
      <c r="H56" s="125"/>
      <c r="I56" s="126"/>
      <c r="J56" s="9"/>
      <c r="K56" s="9"/>
      <c r="L56" s="9"/>
    </row>
    <row r="57" spans="1:12" ht="12.75">
      <c r="A57" s="98"/>
      <c r="B57" s="124"/>
      <c r="C57" s="125"/>
      <c r="D57" s="125"/>
      <c r="E57" s="125"/>
      <c r="F57" s="125"/>
      <c r="G57" s="125"/>
      <c r="H57" s="125"/>
      <c r="I57" s="100"/>
      <c r="J57" s="9"/>
      <c r="K57" s="9"/>
      <c r="L57" s="9"/>
    </row>
    <row r="58" spans="1:12" ht="12.75">
      <c r="A58" s="98"/>
      <c r="B58" s="124"/>
      <c r="C58" s="125"/>
      <c r="D58" s="125"/>
      <c r="E58" s="125"/>
      <c r="F58" s="125"/>
      <c r="G58" s="125"/>
      <c r="H58" s="125"/>
      <c r="I58" s="126"/>
      <c r="J58" s="9"/>
      <c r="K58" s="9"/>
      <c r="L58" s="9"/>
    </row>
    <row r="59" spans="1:12" ht="12.75">
      <c r="A59" s="98"/>
      <c r="B59" s="124"/>
      <c r="C59" s="125"/>
      <c r="D59" s="125"/>
      <c r="E59" s="125"/>
      <c r="F59" s="125"/>
      <c r="G59" s="125"/>
      <c r="H59" s="125"/>
      <c r="I59" s="126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240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241</v>
      </c>
      <c r="F62" s="32"/>
      <c r="G62" s="140" t="s">
        <v>242</v>
      </c>
      <c r="H62" s="141"/>
      <c r="I62" s="142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43"/>
      <c r="H63" s="144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82">
      <selection activeCell="A116" sqref="A116:K116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296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292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2.5">
      <c r="A4" s="191" t="s">
        <v>50</v>
      </c>
      <c r="B4" s="192"/>
      <c r="C4" s="192"/>
      <c r="D4" s="192"/>
      <c r="E4" s="192"/>
      <c r="F4" s="192"/>
      <c r="G4" s="192"/>
      <c r="H4" s="193"/>
      <c r="I4" s="54" t="s">
        <v>243</v>
      </c>
      <c r="J4" s="55" t="s">
        <v>277</v>
      </c>
      <c r="K4" s="56" t="s">
        <v>278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3">
        <v>2</v>
      </c>
      <c r="J5" s="52">
        <v>3</v>
      </c>
      <c r="K5" s="52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00"/>
      <c r="I7" s="3">
        <v>1</v>
      </c>
      <c r="J7" s="5"/>
      <c r="K7" s="5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49">
        <f>J9+J16+J26+J35+J39</f>
        <v>502863710</v>
      </c>
      <c r="K8" s="49">
        <f>K9+K16+K26+K35+K39</f>
        <v>503686775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49">
        <f>SUM(J10:J15)</f>
        <v>61810</v>
      </c>
      <c r="K9" s="49">
        <f>SUM(K10:K15)</f>
        <v>18083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6"/>
      <c r="K10" s="6"/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61810</v>
      </c>
      <c r="K11" s="6">
        <v>18083</v>
      </c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6"/>
      <c r="K12" s="6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6"/>
      <c r="K13" s="6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6"/>
      <c r="K14" s="6"/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6"/>
      <c r="K15" s="6"/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49">
        <f>SUM(J17:J25)</f>
        <v>3628598</v>
      </c>
      <c r="K16" s="49">
        <f>SUM(K17:K25)</f>
        <v>3423634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121829</v>
      </c>
      <c r="K17" s="6">
        <v>121829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3137627</v>
      </c>
      <c r="K18" s="6">
        <v>3086978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249142</v>
      </c>
      <c r="K19" s="6">
        <v>133955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120000</v>
      </c>
      <c r="K20" s="6">
        <v>80872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/>
      <c r="K21" s="6"/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/>
      <c r="K22" s="6"/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/>
      <c r="K23" s="6"/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/>
      <c r="K24" s="6"/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/>
      <c r="K25" s="6"/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49">
        <f>SUM(J27:J34)</f>
        <v>431105087</v>
      </c>
      <c r="K26" s="49">
        <f>SUM(K27:K34)</f>
        <v>455914810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>
        <v>429416260</v>
      </c>
      <c r="K27" s="6">
        <v>452785992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/>
      <c r="K28" s="6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1688827</v>
      </c>
      <c r="K29" s="6">
        <v>3128818</v>
      </c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/>
      <c r="K30" s="6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/>
      <c r="K31" s="6"/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/>
      <c r="K32" s="6"/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/>
      <c r="K33" s="6"/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/>
      <c r="K34" s="6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49">
        <f>SUM(J36:J38)</f>
        <v>68068215</v>
      </c>
      <c r="K35" s="49">
        <f>SUM(K36:K38)</f>
        <v>44330248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>
        <v>67656803</v>
      </c>
      <c r="K36" s="6">
        <v>44026161</v>
      </c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>
        <v>411412</v>
      </c>
      <c r="K37" s="6">
        <v>304087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/>
      <c r="K38" s="6"/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/>
      <c r="K39" s="6"/>
    </row>
    <row r="40" spans="1:11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49">
        <f>J41+J49+J56+J64</f>
        <v>150107398</v>
      </c>
      <c r="K40" s="49">
        <f>K41+K49+K56+K64</f>
        <v>172180070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49">
        <f>SUM(J42:J48)</f>
        <v>0</v>
      </c>
      <c r="K41" s="49">
        <f>SUM(K42:K48)</f>
        <v>0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/>
      <c r="K42" s="6"/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/>
      <c r="K43" s="6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/>
      <c r="K44" s="6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/>
      <c r="K45" s="6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/>
      <c r="K46" s="6"/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/>
      <c r="K47" s="6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/>
      <c r="K48" s="6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49">
        <f>SUM(J50:J55)</f>
        <v>76297135</v>
      </c>
      <c r="K49" s="49">
        <f>SUM(K50:K55)</f>
        <v>94325861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>
        <v>56685547</v>
      </c>
      <c r="K50" s="6">
        <v>78394982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19459611</v>
      </c>
      <c r="K51" s="6">
        <v>15066685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/>
      <c r="K52" s="6"/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/>
      <c r="K53" s="6"/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33287</v>
      </c>
      <c r="K54" s="6">
        <v>821898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118690</v>
      </c>
      <c r="K55" s="6">
        <v>42296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49">
        <f>SUM(J57:J63)</f>
        <v>73694129</v>
      </c>
      <c r="K56" s="49">
        <f>SUM(K57:K63)</f>
        <v>77736301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/>
      <c r="K57" s="6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>
        <v>61620052</v>
      </c>
      <c r="K58" s="6">
        <v>51294286</v>
      </c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/>
      <c r="K59" s="6"/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/>
      <c r="K60" s="6"/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/>
      <c r="K61" s="6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12074077</v>
      </c>
      <c r="K62" s="6">
        <v>26442015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/>
      <c r="K63" s="6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116134</v>
      </c>
      <c r="K64" s="6">
        <v>117908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19309</v>
      </c>
      <c r="K65" s="6">
        <v>4837</v>
      </c>
    </row>
    <row r="66" spans="1:11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49">
        <f>J7+J8+J40+J65</f>
        <v>652990417</v>
      </c>
      <c r="K66" s="49">
        <f>K7+K8+K40+K65</f>
        <v>675871682</v>
      </c>
    </row>
    <row r="67" spans="1:11" ht="12.75">
      <c r="A67" s="207" t="s">
        <v>82</v>
      </c>
      <c r="B67" s="208"/>
      <c r="C67" s="208"/>
      <c r="D67" s="208"/>
      <c r="E67" s="208"/>
      <c r="F67" s="208"/>
      <c r="G67" s="208"/>
      <c r="H67" s="209"/>
      <c r="I67" s="4">
        <v>61</v>
      </c>
      <c r="J67" s="7"/>
      <c r="K67" s="7"/>
    </row>
    <row r="68" spans="1:11" ht="12.75">
      <c r="A68" s="210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00"/>
      <c r="I69" s="3">
        <v>62</v>
      </c>
      <c r="J69" s="50">
        <f>J70+J71+J72+J78+J79+J82+J85</f>
        <v>454914441</v>
      </c>
      <c r="K69" s="50">
        <f>K70+K71+K72+K78+K79+K82+K85</f>
        <v>486307715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232000000</v>
      </c>
      <c r="K70" s="6">
        <v>232000000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-19217000</v>
      </c>
      <c r="K71" s="6">
        <v>-19729681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49">
        <f>J73+J74-J75+J76+J77</f>
        <v>37877082</v>
      </c>
      <c r="K72" s="49">
        <f>K73+K74-K75+K76+K77</f>
        <v>36635168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>
        <v>11600000</v>
      </c>
      <c r="K73" s="6">
        <v>14466350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>
        <v>36382812</v>
      </c>
      <c r="K74" s="6">
        <v>36382812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10105730</v>
      </c>
      <c r="K75" s="6">
        <v>14213994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/>
      <c r="K76" s="6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/>
      <c r="K77" s="6"/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>
        <v>47798639</v>
      </c>
      <c r="K78" s="6">
        <v>41648179</v>
      </c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49">
        <f>J80-J81</f>
        <v>99128721</v>
      </c>
      <c r="K79" s="49">
        <f>K80-K81</f>
        <v>153016100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6">
        <v>99128721</v>
      </c>
      <c r="K80" s="6">
        <v>153016100</v>
      </c>
    </row>
    <row r="81" spans="1:11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6"/>
      <c r="K81" s="6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49">
        <f>J83-J84</f>
        <v>57326999</v>
      </c>
      <c r="K82" s="49">
        <f>K83-K84</f>
        <v>42737949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6">
        <v>57326999</v>
      </c>
      <c r="K83" s="6">
        <v>42737949</v>
      </c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6"/>
      <c r="K84" s="6"/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/>
      <c r="K85" s="6"/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49">
        <f>SUM(J87:J89)</f>
        <v>1990894</v>
      </c>
      <c r="K86" s="49">
        <f>SUM(K87:K89)</f>
        <v>1956929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1990894</v>
      </c>
      <c r="K87" s="6">
        <v>1956929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/>
      <c r="K88" s="6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/>
      <c r="K89" s="6"/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49">
        <f>SUM(J91:J99)</f>
        <v>67656803</v>
      </c>
      <c r="K90" s="49">
        <f>SUM(K91:K99)</f>
        <v>92979743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/>
      <c r="K91" s="6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>
        <v>67656803</v>
      </c>
      <c r="K92" s="6">
        <v>92979743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/>
      <c r="K93" s="6"/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/>
      <c r="K94" s="6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/>
      <c r="K95" s="6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/>
      <c r="K96" s="6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/>
      <c r="K97" s="6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/>
      <c r="K98" s="6"/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/>
      <c r="K99" s="6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9">
        <f>SUM(J101:J112)</f>
        <v>128229048</v>
      </c>
      <c r="K100" s="49">
        <f>SUM(K101:K112)</f>
        <v>94623314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/>
      <c r="K101" s="6"/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/>
      <c r="K102" s="6">
        <v>3558000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52020581</v>
      </c>
      <c r="K103" s="6">
        <v>85222684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138844</v>
      </c>
      <c r="K104" s="6">
        <v>138844</v>
      </c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437537</v>
      </c>
      <c r="K105" s="6">
        <v>182744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>
        <v>70000000</v>
      </c>
      <c r="K106" s="6"/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/>
      <c r="K107" s="6"/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748337</v>
      </c>
      <c r="K108" s="6">
        <v>1189942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809587</v>
      </c>
      <c r="K109" s="6"/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>
        <v>2614254</v>
      </c>
      <c r="K110" s="6">
        <v>2555392</v>
      </c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/>
      <c r="K111" s="6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1459908</v>
      </c>
      <c r="K112" s="6">
        <v>1775708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v>199231</v>
      </c>
      <c r="K113" s="6">
        <v>3981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9">
        <f>J69+J86+J90+J100+J113</f>
        <v>652990417</v>
      </c>
      <c r="K114" s="49">
        <f>K69+K86+K90+K100+K113</f>
        <v>675871682</v>
      </c>
    </row>
    <row r="115" spans="1:11" ht="12.75">
      <c r="A115" s="223" t="s">
        <v>48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7"/>
      <c r="K115" s="7"/>
    </row>
    <row r="116" spans="1:11" ht="12.75">
      <c r="A116" s="210" t="s">
        <v>270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29"/>
      <c r="J117" s="229"/>
      <c r="K117" s="230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/>
    </row>
    <row r="119" spans="1:11" ht="12.75">
      <c r="A119" s="216" t="s">
        <v>4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7"/>
      <c r="K119" s="7"/>
    </row>
    <row r="120" spans="1:11" ht="12.75">
      <c r="A120" s="219" t="s">
        <v>271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37">
      <selection activeCell="M20" sqref="M20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240" t="s">
        <v>297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3" t="s">
        <v>292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2" t="s">
        <v>50</v>
      </c>
      <c r="B4" s="232"/>
      <c r="C4" s="232"/>
      <c r="D4" s="232"/>
      <c r="E4" s="232"/>
      <c r="F4" s="232"/>
      <c r="G4" s="232"/>
      <c r="H4" s="232"/>
      <c r="I4" s="54" t="s">
        <v>244</v>
      </c>
      <c r="J4" s="231" t="s">
        <v>277</v>
      </c>
      <c r="K4" s="231"/>
      <c r="L4" s="231" t="s">
        <v>278</v>
      </c>
      <c r="M4" s="231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4"/>
      <c r="J5" s="56" t="s">
        <v>274</v>
      </c>
      <c r="K5" s="56" t="s">
        <v>275</v>
      </c>
      <c r="L5" s="56" t="s">
        <v>274</v>
      </c>
      <c r="M5" s="56" t="s">
        <v>275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00"/>
      <c r="I7" s="8">
        <v>111</v>
      </c>
      <c r="J7" s="118">
        <f>SUM(J8:J9)</f>
        <v>36755125</v>
      </c>
      <c r="K7" s="118">
        <f>SUM(K8:K9)</f>
        <v>3993811</v>
      </c>
      <c r="L7" s="118">
        <f>SUM(L8:L9)</f>
        <v>43109863</v>
      </c>
      <c r="M7" s="118">
        <f>SUM(M8:M9)</f>
        <v>5392660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14169982</v>
      </c>
      <c r="K8" s="6">
        <v>3977755</v>
      </c>
      <c r="L8" s="6">
        <v>19171218</v>
      </c>
      <c r="M8" s="6">
        <v>5376534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22585143</v>
      </c>
      <c r="K9" s="6">
        <v>16056</v>
      </c>
      <c r="L9" s="6">
        <v>23938645</v>
      </c>
      <c r="M9" s="6">
        <v>16126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119">
        <f>J11+J12+J16+J20+J21+J22+J25+J26</f>
        <v>12768061</v>
      </c>
      <c r="K10" s="119">
        <f>K11+K12+K16+K20+K21+K22+K25+K26</f>
        <v>3196472</v>
      </c>
      <c r="L10" s="119">
        <f>L11+L12+L16+L20+L21+L22+L25+L26</f>
        <v>13452805</v>
      </c>
      <c r="M10" s="119">
        <f>M11+M12+M16+M20+M21+M22+M25+M26</f>
        <v>3724019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/>
      <c r="L11" s="6"/>
      <c r="M11" s="6"/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119">
        <f>SUM(J13:J15)</f>
        <v>663916</v>
      </c>
      <c r="K12" s="119">
        <f>SUM(K13:K15)</f>
        <v>175991</v>
      </c>
      <c r="L12" s="119">
        <f>SUM(L13:L15)</f>
        <v>732038</v>
      </c>
      <c r="M12" s="119">
        <f>SUM(M13:M15)</f>
        <v>178241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149135</v>
      </c>
      <c r="K13" s="6">
        <v>37999</v>
      </c>
      <c r="L13" s="6">
        <v>179773</v>
      </c>
      <c r="M13" s="6">
        <v>45298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/>
      <c r="K14" s="6"/>
      <c r="L14" s="6"/>
      <c r="M14" s="6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514781</v>
      </c>
      <c r="K15" s="6">
        <v>137992</v>
      </c>
      <c r="L15" s="6">
        <v>552265</v>
      </c>
      <c r="M15" s="6">
        <v>132943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119">
        <f>SUM(J17:J19)</f>
        <v>9021095</v>
      </c>
      <c r="K16" s="119">
        <f>SUM(K17:K19)</f>
        <v>2257186</v>
      </c>
      <c r="L16" s="119">
        <f>SUM(L17:L19)</f>
        <v>9466818</v>
      </c>
      <c r="M16" s="119">
        <f>SUM(M17:M19)</f>
        <v>2699822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4602998</v>
      </c>
      <c r="K17" s="6">
        <v>1173289</v>
      </c>
      <c r="L17" s="6">
        <v>4975354</v>
      </c>
      <c r="M17" s="6">
        <v>1491408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3095604</v>
      </c>
      <c r="K18" s="6">
        <v>771099</v>
      </c>
      <c r="L18" s="6">
        <v>3147553</v>
      </c>
      <c r="M18" s="6">
        <v>794877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1322493</v>
      </c>
      <c r="K19" s="6">
        <v>312798</v>
      </c>
      <c r="L19" s="6">
        <v>1343911</v>
      </c>
      <c r="M19" s="6">
        <v>413537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122">
        <v>254913</v>
      </c>
      <c r="K20" s="122">
        <v>64320</v>
      </c>
      <c r="L20" s="122">
        <v>241224</v>
      </c>
      <c r="M20" s="122">
        <v>55447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122">
        <v>2772287</v>
      </c>
      <c r="K21" s="122">
        <v>698975</v>
      </c>
      <c r="L21" s="122">
        <v>3012725</v>
      </c>
      <c r="M21" s="122">
        <v>790509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9">
        <f>SUM(J23:J24)</f>
        <v>0</v>
      </c>
      <c r="K22" s="49">
        <f>SUM(K23:K24)</f>
        <v>0</v>
      </c>
      <c r="L22" s="49"/>
      <c r="M22" s="49"/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/>
      <c r="K23" s="6"/>
      <c r="L23" s="6"/>
      <c r="M23" s="6"/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/>
      <c r="K24" s="6"/>
      <c r="L24" s="6"/>
      <c r="M24" s="6"/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122">
        <v>55850</v>
      </c>
      <c r="K25" s="122"/>
      <c r="L25" s="122"/>
      <c r="M25" s="122"/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122"/>
      <c r="K26" s="122"/>
      <c r="L26" s="122"/>
      <c r="M26" s="122"/>
    </row>
    <row r="27" spans="1:13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119">
        <f>SUM(J28:J32)</f>
        <v>65155277</v>
      </c>
      <c r="K27" s="119">
        <f>SUM(K28:K32)</f>
        <v>28901011</v>
      </c>
      <c r="L27" s="119">
        <f>SUM(L28:L32)</f>
        <v>51662003</v>
      </c>
      <c r="M27" s="119">
        <f>SUM(M28:M32)</f>
        <v>1581526</v>
      </c>
    </row>
    <row r="28" spans="1:13" ht="12.75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32841435</v>
      </c>
      <c r="K28" s="6">
        <v>17459820</v>
      </c>
      <c r="L28" s="6">
        <v>22494320</v>
      </c>
      <c r="M28" s="6"/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32313842</v>
      </c>
      <c r="K29" s="6">
        <v>11441191</v>
      </c>
      <c r="L29" s="6">
        <v>29167683</v>
      </c>
      <c r="M29" s="6">
        <v>1581526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/>
      <c r="K31" s="6"/>
      <c r="L31" s="6"/>
      <c r="M31" s="6"/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/>
      <c r="K32" s="6"/>
      <c r="L32" s="6"/>
      <c r="M32" s="6"/>
    </row>
    <row r="33" spans="1:14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119">
        <f>SUM(J34:J37)</f>
        <v>30469739</v>
      </c>
      <c r="K33" s="119">
        <f>SUM(K34:K37)</f>
        <v>7772708</v>
      </c>
      <c r="L33" s="119">
        <f>SUM(L34:L37)</f>
        <v>38351234</v>
      </c>
      <c r="M33" s="119">
        <f>SUM(M34:M37)</f>
        <v>6354424</v>
      </c>
      <c r="N33" s="120"/>
    </row>
    <row r="34" spans="1:13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/>
      <c r="K34" s="6"/>
      <c r="L34" s="6"/>
      <c r="M34" s="6"/>
    </row>
    <row r="35" spans="1:13" ht="12.75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30469739</v>
      </c>
      <c r="K35" s="6">
        <v>7772708</v>
      </c>
      <c r="L35" s="6">
        <v>38351234</v>
      </c>
      <c r="M35" s="6">
        <v>6354424</v>
      </c>
    </row>
    <row r="36" spans="1:13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/>
      <c r="K37" s="6"/>
      <c r="L37" s="6"/>
      <c r="M37" s="6"/>
    </row>
    <row r="38" spans="1:13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/>
      <c r="L38" s="6"/>
      <c r="M38" s="6"/>
    </row>
    <row r="39" spans="1:13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/>
      <c r="L39" s="6"/>
      <c r="M39" s="6"/>
    </row>
    <row r="40" spans="1:13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/>
      <c r="K40" s="6"/>
      <c r="L40" s="6"/>
      <c r="M40" s="6"/>
    </row>
    <row r="41" spans="1:13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/>
      <c r="L41" s="6"/>
      <c r="M41" s="6"/>
    </row>
    <row r="42" spans="1:13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119">
        <f>J7+J27+J38+J40</f>
        <v>101910402</v>
      </c>
      <c r="K42" s="119">
        <f>K7+K27+K38+K40</f>
        <v>32894822</v>
      </c>
      <c r="L42" s="119">
        <f>L7+L27+L38+L40</f>
        <v>94771866</v>
      </c>
      <c r="M42" s="119">
        <f>M7+M27+M38+M40</f>
        <v>6974186</v>
      </c>
    </row>
    <row r="43" spans="1:13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119">
        <f>J10+J33+J39+J41</f>
        <v>43237800</v>
      </c>
      <c r="K43" s="119">
        <f>K10+K33+K39+K41</f>
        <v>10969180</v>
      </c>
      <c r="L43" s="119">
        <f>L10+L33+L39+L41</f>
        <v>51804039</v>
      </c>
      <c r="M43" s="119">
        <f>M10+M33+M39+M41</f>
        <v>10078443</v>
      </c>
    </row>
    <row r="44" spans="1:13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119">
        <f>J42-J43</f>
        <v>58672602</v>
      </c>
      <c r="K44" s="119">
        <f>K42-K43</f>
        <v>21925642</v>
      </c>
      <c r="L44" s="119">
        <f>L42-L43</f>
        <v>42967827</v>
      </c>
      <c r="M44" s="119">
        <f>M42-M43</f>
        <v>-3104257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9">
        <f>IF(J42&gt;J43,J42-J43,0)</f>
        <v>58672602</v>
      </c>
      <c r="K45" s="49">
        <f>IF(K42&gt;K43,K42-K43,0)</f>
        <v>21925642</v>
      </c>
      <c r="L45" s="49">
        <f>IF(L42&gt;L43,L42-L43,0)</f>
        <v>42967827</v>
      </c>
      <c r="M45" s="49">
        <f>IF(M42&gt;M43,M42-M43,0)</f>
        <v>0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3104257</v>
      </c>
    </row>
    <row r="47" spans="1:13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122">
        <v>1345603</v>
      </c>
      <c r="K47" s="122">
        <v>336401</v>
      </c>
      <c r="L47" s="122">
        <v>229878</v>
      </c>
      <c r="M47" s="122">
        <v>57470</v>
      </c>
    </row>
    <row r="48" spans="1:13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119">
        <f>J44-J47</f>
        <v>57326999</v>
      </c>
      <c r="K48" s="119">
        <f>K44-K47</f>
        <v>21589241</v>
      </c>
      <c r="L48" s="119">
        <f>L44-L47</f>
        <v>42737949</v>
      </c>
      <c r="M48" s="119">
        <f>M44-M47</f>
        <v>-3161727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9">
        <f>IF(J48&gt;0,J48,0)</f>
        <v>57326999</v>
      </c>
      <c r="K49" s="49">
        <f>IF(K48&gt;0,K48,0)</f>
        <v>21589241</v>
      </c>
      <c r="L49" s="49">
        <f>IF(L48&gt;0,L48,0)</f>
        <v>42737949</v>
      </c>
      <c r="M49" s="49">
        <f>IF(M48&gt;0,M48,0)</f>
        <v>0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4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3161727</v>
      </c>
    </row>
    <row r="51" spans="1:13" ht="12.75" customHeight="1">
      <c r="A51" s="210" t="s">
        <v>272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1"/>
      <c r="J52" s="51"/>
      <c r="K52" s="51"/>
      <c r="L52" s="51"/>
      <c r="M52" s="58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/>
      <c r="K53" s="6"/>
      <c r="L53" s="6"/>
      <c r="M53" s="6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/>
      <c r="M54" s="7"/>
    </row>
    <row r="55" spans="1:13" ht="12.75" customHeight="1">
      <c r="A55" s="210" t="s">
        <v>158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00"/>
      <c r="I56" s="8">
        <v>157</v>
      </c>
      <c r="J56" s="121">
        <f>J48</f>
        <v>57326999</v>
      </c>
      <c r="K56" s="121">
        <f>K48</f>
        <v>21589241</v>
      </c>
      <c r="L56" s="121">
        <f>L48</f>
        <v>42737949</v>
      </c>
      <c r="M56" s="121">
        <f>M48</f>
        <v>-3161727</v>
      </c>
    </row>
    <row r="57" spans="1:13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9">
        <f>SUM(J58:J64)</f>
        <v>18606969</v>
      </c>
      <c r="K57" s="49">
        <f>SUM(K58:K64)</f>
        <v>24054087</v>
      </c>
      <c r="L57" s="49">
        <f>SUM(L58:L64)</f>
        <v>-6150460</v>
      </c>
      <c r="M57" s="49">
        <f>SUM(M58:M64)</f>
        <v>-2369427</v>
      </c>
    </row>
    <row r="58" spans="1:13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18606969</v>
      </c>
      <c r="K58" s="6">
        <v>24054087</v>
      </c>
      <c r="L58" s="6">
        <v>-6150460</v>
      </c>
      <c r="M58" s="6">
        <v>-2369427</v>
      </c>
    </row>
    <row r="59" spans="1:13" ht="12.75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/>
      <c r="K59" s="6"/>
      <c r="L59" s="6"/>
      <c r="M59" s="6"/>
    </row>
    <row r="60" spans="1:13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/>
      <c r="K60" s="6"/>
      <c r="L60" s="6"/>
      <c r="M60" s="6"/>
    </row>
    <row r="61" spans="1:13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/>
      <c r="K61" s="6"/>
      <c r="L61" s="6"/>
      <c r="M61" s="6"/>
    </row>
    <row r="62" spans="1:13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/>
      <c r="K62" s="6"/>
      <c r="L62" s="6"/>
      <c r="M62" s="6"/>
    </row>
    <row r="63" spans="1:13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/>
      <c r="K63" s="6"/>
      <c r="L63" s="6"/>
      <c r="M63" s="6"/>
    </row>
    <row r="64" spans="1:13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/>
      <c r="K64" s="6"/>
      <c r="L64" s="6"/>
      <c r="M64" s="6"/>
    </row>
    <row r="65" spans="1:13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122">
        <v>3721394</v>
      </c>
      <c r="K65" s="122">
        <v>4810817</v>
      </c>
      <c r="L65" s="122">
        <v>-1230092</v>
      </c>
      <c r="M65" s="122">
        <v>-473885</v>
      </c>
    </row>
    <row r="66" spans="1:13" ht="12.75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119">
        <f>J57-J65</f>
        <v>14885575</v>
      </c>
      <c r="K66" s="119">
        <f>K57-K65</f>
        <v>19243270</v>
      </c>
      <c r="L66" s="119">
        <f>L57-L65</f>
        <v>-4920368</v>
      </c>
      <c r="M66" s="119">
        <f>M57-M65</f>
        <v>-1895542</v>
      </c>
    </row>
    <row r="67" spans="1:13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123">
        <f>J56+J66</f>
        <v>72212574</v>
      </c>
      <c r="K67" s="123">
        <f>K56+K66</f>
        <v>40832511</v>
      </c>
      <c r="L67" s="123">
        <f>L56+L66</f>
        <v>37817581</v>
      </c>
      <c r="M67" s="123">
        <f>M56+M66</f>
        <v>-5057269</v>
      </c>
    </row>
    <row r="68" spans="1:13" ht="12.75" customHeight="1">
      <c r="A68" s="244" t="s">
        <v>273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/>
      <c r="K70" s="6"/>
      <c r="L70" s="6"/>
      <c r="M70" s="6"/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8:L65 J70:L71 J53:L54 M65 M58 J66:M67 J56:M57 J47:M47 K65 K58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L23:L41 J42:M46 J48:M50 M23:M35 J7:M10 J23:J26 J27:K27 K35 J33:K33 J28:J32 J34:J41 K28:K29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8" width="9.140625" style="48" customWidth="1"/>
    <col min="9" max="9" width="7.8515625" style="48" customWidth="1"/>
    <col min="10" max="10" width="9.8515625" style="48" customWidth="1"/>
    <col min="11" max="11" width="10.28125" style="48" customWidth="1"/>
    <col min="12" max="16384" width="9.140625" style="48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298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292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60" t="s">
        <v>244</v>
      </c>
      <c r="J4" s="61" t="s">
        <v>277</v>
      </c>
      <c r="K4" s="61" t="s">
        <v>278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2">
        <v>2</v>
      </c>
      <c r="J5" s="63" t="s">
        <v>247</v>
      </c>
      <c r="K5" s="63" t="s">
        <v>248</v>
      </c>
    </row>
    <row r="6" spans="1:11" ht="12.75">
      <c r="A6" s="210" t="s">
        <v>130</v>
      </c>
      <c r="B6" s="226"/>
      <c r="C6" s="226"/>
      <c r="D6" s="226"/>
      <c r="E6" s="226"/>
      <c r="F6" s="226"/>
      <c r="G6" s="226"/>
      <c r="H6" s="226"/>
      <c r="I6" s="255"/>
      <c r="J6" s="255"/>
      <c r="K6" s="256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6">
        <v>58672602</v>
      </c>
      <c r="K7" s="6">
        <v>42967827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6">
        <v>254913</v>
      </c>
      <c r="K8" s="6">
        <v>241224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6">
        <v>3430244</v>
      </c>
      <c r="K9" s="6"/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6"/>
      <c r="K10" s="6"/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6"/>
      <c r="K11" s="6"/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6">
        <v>159868</v>
      </c>
      <c r="K12" s="6">
        <v>72999</v>
      </c>
    </row>
    <row r="13" spans="1:11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49">
        <f>SUM(J7:J12)</f>
        <v>62517627</v>
      </c>
      <c r="K13" s="49">
        <f>SUM(K7:K12)</f>
        <v>43282050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6"/>
      <c r="K14" s="6">
        <v>365837</v>
      </c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6">
        <v>54526648</v>
      </c>
      <c r="K15" s="6">
        <v>18028726</v>
      </c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6"/>
      <c r="K16" s="6"/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6">
        <v>1345603</v>
      </c>
      <c r="K17" s="6">
        <v>1032365</v>
      </c>
    </row>
    <row r="18" spans="1:11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49">
        <f>SUM(J14:J17)</f>
        <v>55872251</v>
      </c>
      <c r="K18" s="49">
        <f>SUM(K14:K17)</f>
        <v>19426928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49">
        <f>IF(J13&gt;J18,J13-J18,0)</f>
        <v>6645376</v>
      </c>
      <c r="K19" s="49">
        <f>IF(K13&gt;K18,K13-K18,0)</f>
        <v>23855122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49">
        <f>IF(J18&gt;J13,J18-J13,0)</f>
        <v>0</v>
      </c>
      <c r="K20" s="49">
        <f>IF(K18&gt;K13,K18-K13,0)</f>
        <v>0</v>
      </c>
    </row>
    <row r="21" spans="1:11" ht="12.75">
      <c r="A21" s="210" t="s">
        <v>133</v>
      </c>
      <c r="B21" s="226"/>
      <c r="C21" s="226"/>
      <c r="D21" s="226"/>
      <c r="E21" s="226"/>
      <c r="F21" s="226"/>
      <c r="G21" s="226"/>
      <c r="H21" s="226"/>
      <c r="I21" s="255"/>
      <c r="J21" s="255"/>
      <c r="K21" s="256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6"/>
      <c r="K22" s="6"/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6"/>
      <c r="K23" s="6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6"/>
      <c r="K24" s="6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6"/>
      <c r="K25" s="6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6"/>
      <c r="K26" s="6"/>
    </row>
    <row r="27" spans="1:11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6">
        <v>132666</v>
      </c>
      <c r="K28" s="6">
        <v>51059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6">
        <v>22562837</v>
      </c>
      <c r="K29" s="6">
        <v>30960183</v>
      </c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6"/>
      <c r="K30" s="6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49">
        <f>SUM(J28:J30)</f>
        <v>22695503</v>
      </c>
      <c r="K31" s="49">
        <f>SUM(K28:K30)</f>
        <v>31011242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49">
        <f>IF(J31&gt;J27,J31-J27,0)</f>
        <v>22695503</v>
      </c>
      <c r="K33" s="49">
        <f>IF(K31&gt;K27,K31-K27,0)</f>
        <v>31011242</v>
      </c>
    </row>
    <row r="34" spans="1:11" ht="12.75">
      <c r="A34" s="210" t="s">
        <v>134</v>
      </c>
      <c r="B34" s="226"/>
      <c r="C34" s="226"/>
      <c r="D34" s="226"/>
      <c r="E34" s="226"/>
      <c r="F34" s="226"/>
      <c r="G34" s="226"/>
      <c r="H34" s="226"/>
      <c r="I34" s="255"/>
      <c r="J34" s="255"/>
      <c r="K34" s="256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6">
        <v>70000000</v>
      </c>
      <c r="K35" s="6"/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6">
        <v>98942139</v>
      </c>
      <c r="K36" s="6">
        <v>185301522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6">
        <v>11196065</v>
      </c>
      <c r="K37" s="6"/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49">
        <f>SUM(J35:J37)</f>
        <v>180138204</v>
      </c>
      <c r="K38" s="49">
        <f>SUM(K35:K37)</f>
        <v>185301522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6">
        <v>32863110</v>
      </c>
      <c r="K39" s="6">
        <v>103522683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6">
        <v>34725630</v>
      </c>
      <c r="K40" s="6"/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6"/>
      <c r="K41" s="6"/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6"/>
      <c r="K42" s="6">
        <v>4620945</v>
      </c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6">
        <v>96507938</v>
      </c>
      <c r="K43" s="6">
        <v>70000000</v>
      </c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49">
        <f>SUM(J39:J43)</f>
        <v>164096678</v>
      </c>
      <c r="K44" s="49">
        <f>SUM(K39:K43)</f>
        <v>178143628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49">
        <f>IF(J38&gt;J44,J38-J44,0)</f>
        <v>16041526</v>
      </c>
      <c r="K45" s="49">
        <f>IF(K38&gt;K44,K38-K44,0)</f>
        <v>7157894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49">
        <f>IF(J44&gt;J38,J44-J38,0)</f>
        <v>0</v>
      </c>
      <c r="K46" s="49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1774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49">
        <f>IF(J20-J19+J33-J32+J46-J45&gt;0,J20-J19+J33-J32+J46-J45,0)</f>
        <v>8601</v>
      </c>
      <c r="K48" s="49">
        <f>IF(K20-K19+K33-K32+K46-K45&gt;0,K20-K19+K33-K32+K46-K45,0)</f>
        <v>0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">
        <v>124735</v>
      </c>
      <c r="K49" s="6">
        <v>116134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6">
        <f>J47</f>
        <v>0</v>
      </c>
      <c r="K50" s="6">
        <f>K47</f>
        <v>1774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6">
        <v>8601</v>
      </c>
      <c r="K51" s="6">
        <f>K48</f>
        <v>0</v>
      </c>
    </row>
    <row r="52" spans="1:11" ht="12.75">
      <c r="A52" s="216" t="s">
        <v>146</v>
      </c>
      <c r="B52" s="217"/>
      <c r="C52" s="217"/>
      <c r="D52" s="217"/>
      <c r="E52" s="217"/>
      <c r="F52" s="217"/>
      <c r="G52" s="217"/>
      <c r="H52" s="217"/>
      <c r="I52" s="4">
        <v>44</v>
      </c>
      <c r="J52" s="57">
        <f>J49+J50-J51</f>
        <v>116134</v>
      </c>
      <c r="K52" s="57">
        <f>K49+K50-K51</f>
        <v>117908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35:K37 J28:K30 J7:K12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>
      <c r="A1" s="263" t="s">
        <v>245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5"/>
    </row>
    <row r="2" spans="1:12" ht="15.75">
      <c r="A2" s="38"/>
      <c r="B2" s="64"/>
      <c r="C2" s="273" t="s">
        <v>246</v>
      </c>
      <c r="D2" s="273"/>
      <c r="E2" s="67">
        <v>40909</v>
      </c>
      <c r="F2" s="39" t="s">
        <v>216</v>
      </c>
      <c r="G2" s="274">
        <v>41274</v>
      </c>
      <c r="H2" s="275"/>
      <c r="I2" s="64"/>
      <c r="J2" s="64"/>
      <c r="K2" s="64"/>
      <c r="L2" s="68"/>
    </row>
    <row r="3" spans="1:11" ht="23.25">
      <c r="A3" s="276" t="s">
        <v>50</v>
      </c>
      <c r="B3" s="276"/>
      <c r="C3" s="276"/>
      <c r="D3" s="276"/>
      <c r="E3" s="276"/>
      <c r="F3" s="276"/>
      <c r="G3" s="276"/>
      <c r="H3" s="276"/>
      <c r="I3" s="71" t="s">
        <v>269</v>
      </c>
      <c r="J3" s="72" t="s">
        <v>124</v>
      </c>
      <c r="K3" s="72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74">
        <v>2</v>
      </c>
      <c r="J4" s="73" t="s">
        <v>247</v>
      </c>
      <c r="K4" s="73" t="s">
        <v>248</v>
      </c>
    </row>
    <row r="5" spans="1:11" ht="12.75">
      <c r="A5" s="265" t="s">
        <v>249</v>
      </c>
      <c r="B5" s="266"/>
      <c r="C5" s="266"/>
      <c r="D5" s="266"/>
      <c r="E5" s="266"/>
      <c r="F5" s="266"/>
      <c r="G5" s="266"/>
      <c r="H5" s="266"/>
      <c r="I5" s="40">
        <v>1</v>
      </c>
      <c r="J5" s="41">
        <v>232000000</v>
      </c>
      <c r="K5" s="41">
        <v>232000000</v>
      </c>
    </row>
    <row r="6" spans="1:11" ht="12.75">
      <c r="A6" s="265" t="s">
        <v>250</v>
      </c>
      <c r="B6" s="266"/>
      <c r="C6" s="266"/>
      <c r="D6" s="266"/>
      <c r="E6" s="266"/>
      <c r="F6" s="266"/>
      <c r="G6" s="266"/>
      <c r="H6" s="266"/>
      <c r="I6" s="40">
        <v>2</v>
      </c>
      <c r="J6" s="42">
        <v>-19217000</v>
      </c>
      <c r="K6" s="42">
        <v>-19729681</v>
      </c>
    </row>
    <row r="7" spans="1:11" ht="12.75">
      <c r="A7" s="265" t="s">
        <v>251</v>
      </c>
      <c r="B7" s="266"/>
      <c r="C7" s="266"/>
      <c r="D7" s="266"/>
      <c r="E7" s="266"/>
      <c r="F7" s="266"/>
      <c r="G7" s="266"/>
      <c r="H7" s="266"/>
      <c r="I7" s="40">
        <v>3</v>
      </c>
      <c r="J7" s="42">
        <v>37877082</v>
      </c>
      <c r="K7" s="42">
        <v>36635168</v>
      </c>
    </row>
    <row r="8" spans="1:11" ht="12.75">
      <c r="A8" s="265" t="s">
        <v>252</v>
      </c>
      <c r="B8" s="266"/>
      <c r="C8" s="266"/>
      <c r="D8" s="266"/>
      <c r="E8" s="266"/>
      <c r="F8" s="266"/>
      <c r="G8" s="266"/>
      <c r="H8" s="266"/>
      <c r="I8" s="40">
        <v>4</v>
      </c>
      <c r="J8" s="42">
        <v>99128721</v>
      </c>
      <c r="K8" s="42">
        <v>153016100</v>
      </c>
    </row>
    <row r="9" spans="1:11" ht="12.75">
      <c r="A9" s="265" t="s">
        <v>253</v>
      </c>
      <c r="B9" s="266"/>
      <c r="C9" s="266"/>
      <c r="D9" s="266"/>
      <c r="E9" s="266"/>
      <c r="F9" s="266"/>
      <c r="G9" s="266"/>
      <c r="H9" s="266"/>
      <c r="I9" s="40">
        <v>5</v>
      </c>
      <c r="J9" s="42">
        <v>57326999</v>
      </c>
      <c r="K9" s="42">
        <v>42737949</v>
      </c>
    </row>
    <row r="10" spans="1:11" ht="12.75">
      <c r="A10" s="265" t="s">
        <v>254</v>
      </c>
      <c r="B10" s="266"/>
      <c r="C10" s="266"/>
      <c r="D10" s="266"/>
      <c r="E10" s="266"/>
      <c r="F10" s="266"/>
      <c r="G10" s="266"/>
      <c r="H10" s="266"/>
      <c r="I10" s="40">
        <v>6</v>
      </c>
      <c r="J10" s="42"/>
      <c r="K10" s="42"/>
    </row>
    <row r="11" spans="1:11" ht="12.75">
      <c r="A11" s="265" t="s">
        <v>255</v>
      </c>
      <c r="B11" s="266"/>
      <c r="C11" s="266"/>
      <c r="D11" s="266"/>
      <c r="E11" s="266"/>
      <c r="F11" s="266"/>
      <c r="G11" s="266"/>
      <c r="H11" s="266"/>
      <c r="I11" s="40">
        <v>7</v>
      </c>
      <c r="J11" s="42"/>
      <c r="K11" s="42"/>
    </row>
    <row r="12" spans="1:11" ht="12.75">
      <c r="A12" s="265" t="s">
        <v>256</v>
      </c>
      <c r="B12" s="266"/>
      <c r="C12" s="266"/>
      <c r="D12" s="266"/>
      <c r="E12" s="266"/>
      <c r="F12" s="266"/>
      <c r="G12" s="266"/>
      <c r="H12" s="266"/>
      <c r="I12" s="40">
        <v>8</v>
      </c>
      <c r="J12" s="42"/>
      <c r="K12" s="42"/>
    </row>
    <row r="13" spans="1:11" ht="12.75">
      <c r="A13" s="265" t="s">
        <v>257</v>
      </c>
      <c r="B13" s="266"/>
      <c r="C13" s="266"/>
      <c r="D13" s="266"/>
      <c r="E13" s="266"/>
      <c r="F13" s="266"/>
      <c r="G13" s="266"/>
      <c r="H13" s="266"/>
      <c r="I13" s="40">
        <v>9</v>
      </c>
      <c r="J13" s="42">
        <v>47798639</v>
      </c>
      <c r="K13" s="42">
        <v>41648179</v>
      </c>
    </row>
    <row r="14" spans="1:11" ht="12.75">
      <c r="A14" s="267" t="s">
        <v>258</v>
      </c>
      <c r="B14" s="268"/>
      <c r="C14" s="268"/>
      <c r="D14" s="268"/>
      <c r="E14" s="268"/>
      <c r="F14" s="268"/>
      <c r="G14" s="268"/>
      <c r="H14" s="268"/>
      <c r="I14" s="40">
        <v>10</v>
      </c>
      <c r="J14" s="69">
        <f>SUM(J5:J13)</f>
        <v>454914441</v>
      </c>
      <c r="K14" s="69">
        <f>SUM(K5:K13)</f>
        <v>486307715</v>
      </c>
    </row>
    <row r="15" spans="1:11" ht="12.75">
      <c r="A15" s="265" t="s">
        <v>259</v>
      </c>
      <c r="B15" s="266"/>
      <c r="C15" s="266"/>
      <c r="D15" s="266"/>
      <c r="E15" s="266"/>
      <c r="F15" s="266"/>
      <c r="G15" s="266"/>
      <c r="H15" s="266"/>
      <c r="I15" s="40">
        <v>11</v>
      </c>
      <c r="J15" s="42">
        <v>18606969</v>
      </c>
      <c r="K15" s="42">
        <v>-6150460</v>
      </c>
    </row>
    <row r="16" spans="1:11" ht="12.75">
      <c r="A16" s="265" t="s">
        <v>260</v>
      </c>
      <c r="B16" s="266"/>
      <c r="C16" s="266"/>
      <c r="D16" s="266"/>
      <c r="E16" s="266"/>
      <c r="F16" s="266"/>
      <c r="G16" s="266"/>
      <c r="H16" s="266"/>
      <c r="I16" s="40">
        <v>12</v>
      </c>
      <c r="J16" s="42"/>
      <c r="K16" s="42"/>
    </row>
    <row r="17" spans="1:11" ht="12.75">
      <c r="A17" s="265" t="s">
        <v>261</v>
      </c>
      <c r="B17" s="266"/>
      <c r="C17" s="266"/>
      <c r="D17" s="266"/>
      <c r="E17" s="266"/>
      <c r="F17" s="266"/>
      <c r="G17" s="266"/>
      <c r="H17" s="266"/>
      <c r="I17" s="40">
        <v>13</v>
      </c>
      <c r="J17" s="42"/>
      <c r="K17" s="42"/>
    </row>
    <row r="18" spans="1:11" ht="12.75">
      <c r="A18" s="265" t="s">
        <v>262</v>
      </c>
      <c r="B18" s="266"/>
      <c r="C18" s="266"/>
      <c r="D18" s="266"/>
      <c r="E18" s="266"/>
      <c r="F18" s="266"/>
      <c r="G18" s="266"/>
      <c r="H18" s="266"/>
      <c r="I18" s="40">
        <v>14</v>
      </c>
      <c r="J18" s="42"/>
      <c r="K18" s="42"/>
    </row>
    <row r="19" spans="1:11" ht="12.75">
      <c r="A19" s="265" t="s">
        <v>263</v>
      </c>
      <c r="B19" s="266"/>
      <c r="C19" s="266"/>
      <c r="D19" s="266"/>
      <c r="E19" s="266"/>
      <c r="F19" s="266"/>
      <c r="G19" s="266"/>
      <c r="H19" s="266"/>
      <c r="I19" s="40">
        <v>15</v>
      </c>
      <c r="J19" s="42"/>
      <c r="K19" s="42"/>
    </row>
    <row r="20" spans="1:11" ht="12.75">
      <c r="A20" s="265" t="s">
        <v>264</v>
      </c>
      <c r="B20" s="266"/>
      <c r="C20" s="266"/>
      <c r="D20" s="266"/>
      <c r="E20" s="266"/>
      <c r="F20" s="266"/>
      <c r="G20" s="266"/>
      <c r="H20" s="266"/>
      <c r="I20" s="40">
        <v>16</v>
      </c>
      <c r="J20" s="42">
        <v>33797433</v>
      </c>
      <c r="K20" s="42">
        <v>37543734</v>
      </c>
    </row>
    <row r="21" spans="1:11" ht="12.75">
      <c r="A21" s="267" t="s">
        <v>265</v>
      </c>
      <c r="B21" s="268"/>
      <c r="C21" s="268"/>
      <c r="D21" s="268"/>
      <c r="E21" s="268"/>
      <c r="F21" s="268"/>
      <c r="G21" s="268"/>
      <c r="H21" s="268"/>
      <c r="I21" s="40">
        <v>17</v>
      </c>
      <c r="J21" s="70">
        <f>SUM(J15:J20)</f>
        <v>52404402</v>
      </c>
      <c r="K21" s="70">
        <f>SUM(K15:K20)</f>
        <v>31393274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266</v>
      </c>
      <c r="B23" s="258"/>
      <c r="C23" s="258"/>
      <c r="D23" s="258"/>
      <c r="E23" s="258"/>
      <c r="F23" s="258"/>
      <c r="G23" s="258"/>
      <c r="H23" s="258"/>
      <c r="I23" s="43">
        <v>18</v>
      </c>
      <c r="J23" s="41"/>
      <c r="K23" s="41"/>
    </row>
    <row r="24" spans="1:11" ht="17.25" customHeight="1">
      <c r="A24" s="259" t="s">
        <v>267</v>
      </c>
      <c r="B24" s="260"/>
      <c r="C24" s="260"/>
      <c r="D24" s="260"/>
      <c r="E24" s="260"/>
      <c r="F24" s="260"/>
      <c r="G24" s="260"/>
      <c r="H24" s="260"/>
      <c r="I24" s="44">
        <v>19</v>
      </c>
      <c r="J24" s="70"/>
      <c r="K24" s="70"/>
    </row>
    <row r="25" spans="1:11" ht="30" customHeight="1">
      <c r="A25" s="261" t="s">
        <v>268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2013-02-14T08:57:15Z</cp:lastPrinted>
  <dcterms:created xsi:type="dcterms:W3CDTF">2008-10-17T11:51:54Z</dcterms:created>
  <dcterms:modified xsi:type="dcterms:W3CDTF">2013-02-14T09:01:02Z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