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61" windowWidth="14970" windowHeight="1374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<sst xmlns="http://schemas.openxmlformats.org/spreadsheetml/2006/main" count="336" uniqueCount="305">
  <si>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</si>
  <si>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</si>
  <si>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</si>
  <si>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</si>
  <si>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</si>
  <si>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</si>
  <si>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</si>
  <si>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</si>
  <si>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</si>
  <si>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</si>
  <si>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</si>
  <si>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</si>
  <si>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</si>
  <si>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</si>
  <si>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</si>
  <si>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</si>
  <si>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</si>
  <si>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</si>
  <si>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</si>
  <si>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</si>
  <si>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</si>
  <si>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</si>
  <si>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</si>
  <si>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</si>
  <si>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</si>
  <si>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</si>
  <si>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</si>
  <si>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</si>
  <si>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</si>
  <si>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</si>
  <si>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</si>
  <si>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</si>
  <si>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</si>
  <si>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</si>
  <si>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</si>
  <si>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</si>
  <si>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</si>
  <si>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</si>
  <si>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</si>
  <si>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</si>
  <si>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</si>
  <si>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</si>
  <si>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</si>
  <si>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</si>
  <si>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</si>
  <si>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</si>
  <si>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</si>
  <si>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</si>
  <si>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</si>
  <si>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</si>
  <si>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</si>
  <si>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</si>
  <si>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</si>
  <si>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</si>
  <si>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</si>
  <si>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</si>
  <si>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</si>
  <si>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</si>
  <si>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</si>
  <si>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</si>
  <si>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</si>
  <si>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</si>
  <si>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</si>
  <si>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</si>
  <si>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</si>
  <si>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</si>
  <si>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</si>
  <si>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</si>
  <si>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</si>
  <si>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</si>
  <si>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</si>
  <si>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</si>
  <si>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</si>
  <si>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</si>
  <si>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</si>
  <si>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</si>
  <si>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</si>
  <si>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</si>
  <si>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</si>
  <si>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</si>
  <si>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</si>
  <si>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</si>
  <si>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</si>
  <si>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</si>
  <si>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</si>
  <si>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</si>
  <si>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</si>
  <si>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</si>
  <si>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</si>
  <si>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</si>
  <si>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</si>
  <si>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</si>
  <si>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</si>
  <si>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</si>
  <si>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</si>
  <si>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</si>
  <si>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</si>
  <si>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</si>
  <si>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</si>
  <si>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</si>
  <si>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</si>
  <si>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</si>
  <si>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</si>
  <si>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</si>
  <si>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</si>
  <si>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</si>
  <si>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</si>
  <si>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</si>
  <si>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</si>
  <si>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</si>
  <si>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</si>
  <si>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</si>
  <si>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</si>
  <si>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</si>
  <si>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</si>
  <si>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</si>
  <si>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</si>
  <si>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</si>
  <si>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</si>
  <si>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</si>
  <si>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</si>
  <si>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</si>
  <si>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</si>
  <si>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</si>
  <si>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</si>
  <si>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</si>
  <si>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</si>
  <si>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</si>
  <si>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</si>
  <si>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</si>
  <si>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</si>
  <si>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</si>
  <si>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</si>
  <si>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</si>
  <si>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</si>
  <si>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</si>
  <si>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</si>
  <si>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</si>
  <si>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</si>
  <si>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</si>
  <si>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</si>
  <si>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</si>
  <si>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</si>
  <si>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</si>
  <si>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</si>
  <si>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</si>
  <si>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</si>
  <si>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</si>
  <si>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</si>
  <si>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</si>
  <si>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</si>
  <si>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</si>
  <si>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</si>
  <si>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</si>
  <si>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</si>
  <si>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</si>
  <si>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</si>
  <si>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</si>
  <si>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</si>
  <si>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</si>
  <si>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</si>
  <si>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</si>
  <si>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</si>
  <si>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</si>
  <si>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</si>
  <si>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</si>
  <si>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</si>
  <si>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</si>
  <si>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</si>
  <si>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</si>
  <si>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</si>
  <si>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</si>
  <si>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</si>
  <si>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</si>
  <si>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</si>
  <si>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</si>
  <si>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</si>
  <si>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</si>
  <si>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</si>
  <si>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</si>
  <si>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</si>
  <si>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</si>
  <si>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</si>
  <si>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</si>
  <si>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</si>
  <si>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</si>
  <si>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</si>
  <si>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</si>
  <si>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</si>
  <si>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</si>
  <si>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</si>
  <si>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</si>
  <si>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</si>
  <si>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</si>
  <si>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</si>
  <si>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</si>
  <si>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</si>
  <si>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</si>
  <si>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</si>
  <si>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</si>
  <si>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</si>
  <si>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</si>
  <si>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</si>
  <si>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</si>
  <si>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</si>
  <si>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</si>
  <si>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</si>
  <si>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</si>
  <si>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</si>
  <si>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</si>
  <si>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</si>
  <si>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</si>
  <si>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</si>
  <si>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</si>
  <si>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</si>
  <si>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</si>
  <si>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</si>
  <si>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</si>
  <si>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</si>
  <si>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</si>
  <si>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</si>
  <si>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</si>
  <si>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</si>
  <si>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</si>
  <si>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</si>
  <si>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</si>
  <si>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</si>
  <si>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</si>
  <si>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</si>
  <si>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</si>
  <si>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</si>
  <si>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</si>
  <si>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</si>
  <si>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</si>
  <si>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</si>
  <si>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</si>
  <si>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</si>
  <si>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</si>
  <si>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</si>
  <si>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</si>
  <si>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</si>
  <si>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</si>
  <si>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</si>
  <si>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</si>
  <si>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</si>
  <si>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</si>
  <si>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</si>
  <si>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</si>
  <si>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</si>
  <si>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</si>
  <si>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</si>
  <si>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</si>
  <si>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</si>
  <si>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</si>
  <si>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</si>
  <si>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</si>
  <si>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</si>
  <si>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</si>
  <si>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</si>
  <si>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</si>
  <si>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</si>
  <si>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</si>
  <si>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</si>
  <si>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</si>
  <si>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</si>
  <si>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</si>
  <si>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</si>
  <si>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</si>
  <si>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</si>
  <si>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</si>
  <si>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</si>
  <si>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</si>
  <si>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</si>
  <si>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</si>
  <si>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</si>
  <si>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</si>
  <si>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</si>
  <si>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</si>
  <si>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</si>
  <si>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</si>
  <si>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</si>
  <si>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</si>
  <si>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</si>
  <si>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</si>
  <si>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</si>
  <si>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</si>
  <si>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</si>
  <si>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</si>
  <si>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</si>
  <si>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</si>
  <si>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</si>
  <si>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</si>
  <si>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</si>
  <si>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</si>
  <si>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</si>
  <si>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</si>
  <si>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BOJANA MIHAJLOVIĆ</t>
  </si>
  <si>
    <t>052 492546</t>
  </si>
  <si>
    <t>052 492598</t>
  </si>
  <si>
    <t>bojana.mihajlovic@uljanikplovidba.com</t>
  </si>
  <si>
    <t>DRAGUTIN PAVLETIĆ</t>
  </si>
  <si>
    <t xml:space="preserve">Obveznik: ULJANIK PLOVIDBA D.D. </t>
  </si>
  <si>
    <t>u razdoblju 01.01.2011. do 30.09.2011.</t>
  </si>
  <si>
    <t>stanje na dan 30.09.2011.</t>
  </si>
  <si>
    <t>u razdoblju 01.01.2011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</si>
</sst>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4" t="s">
        <v>214</v>
      </c>
      <c r="B1" s="125"/>
      <c r="C1" s="125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5" t="s">
        <v>215</v>
      </c>
      <c r="B2" s="176"/>
      <c r="C2" s="176"/>
      <c r="D2" s="177"/>
      <c r="E2" s="113">
        <v>40544</v>
      </c>
      <c r="F2" s="12"/>
      <c r="G2" s="13" t="s">
        <v>216</v>
      </c>
      <c r="H2" s="113">
        <v>40816</v>
      </c>
      <c r="I2" s="80"/>
      <c r="J2" s="10"/>
      <c r="K2" s="10"/>
      <c r="L2" s="10"/>
    </row>
    <row r="3" spans="1:12" ht="12.75">
      <c r="A3" s="81"/>
      <c r="B3" s="14">
        <v>18</v>
      </c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1" t="s">
        <v>217</v>
      </c>
      <c r="B6" s="142"/>
      <c r="C6" s="146" t="s">
        <v>285</v>
      </c>
      <c r="D6" s="147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1" t="s">
        <v>218</v>
      </c>
      <c r="B8" s="182"/>
      <c r="C8" s="146" t="s">
        <v>286</v>
      </c>
      <c r="D8" s="147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7" t="s">
        <v>219</v>
      </c>
      <c r="B10" s="173"/>
      <c r="C10" s="146" t="s">
        <v>287</v>
      </c>
      <c r="D10" s="147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41" t="s">
        <v>220</v>
      </c>
      <c r="B12" s="142"/>
      <c r="C12" s="129" t="s">
        <v>288</v>
      </c>
      <c r="D12" s="170"/>
      <c r="E12" s="170"/>
      <c r="F12" s="170"/>
      <c r="G12" s="170"/>
      <c r="H12" s="170"/>
      <c r="I12" s="143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41" t="s">
        <v>221</v>
      </c>
      <c r="B14" s="142"/>
      <c r="C14" s="171">
        <v>52100</v>
      </c>
      <c r="D14" s="172"/>
      <c r="E14" s="16"/>
      <c r="F14" s="129" t="s">
        <v>289</v>
      </c>
      <c r="G14" s="170"/>
      <c r="H14" s="170"/>
      <c r="I14" s="143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41" t="s">
        <v>222</v>
      </c>
      <c r="B16" s="142"/>
      <c r="C16" s="129" t="s">
        <v>290</v>
      </c>
      <c r="D16" s="170"/>
      <c r="E16" s="170"/>
      <c r="F16" s="170"/>
      <c r="G16" s="170"/>
      <c r="H16" s="170"/>
      <c r="I16" s="143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41" t="s">
        <v>223</v>
      </c>
      <c r="B18" s="142"/>
      <c r="C18" s="166" t="s">
        <v>291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41" t="s">
        <v>224</v>
      </c>
      <c r="B20" s="142"/>
      <c r="C20" s="166" t="s">
        <v>292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41" t="s">
        <v>225</v>
      </c>
      <c r="B22" s="142"/>
      <c r="C22" s="114">
        <v>359</v>
      </c>
      <c r="D22" s="129" t="s">
        <v>289</v>
      </c>
      <c r="E22" s="163"/>
      <c r="F22" s="164"/>
      <c r="G22" s="141"/>
      <c r="H22" s="169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41" t="s">
        <v>226</v>
      </c>
      <c r="B24" s="142"/>
      <c r="C24" s="114">
        <v>18</v>
      </c>
      <c r="D24" s="129" t="s">
        <v>293</v>
      </c>
      <c r="E24" s="163"/>
      <c r="F24" s="163"/>
      <c r="G24" s="164"/>
      <c r="H24" s="48" t="s">
        <v>227</v>
      </c>
      <c r="I24" s="115">
        <v>32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41" t="s">
        <v>228</v>
      </c>
      <c r="B26" s="142"/>
      <c r="C26" s="116" t="s">
        <v>295</v>
      </c>
      <c r="D26" s="25"/>
      <c r="E26" s="33"/>
      <c r="F26" s="24"/>
      <c r="G26" s="165" t="s">
        <v>229</v>
      </c>
      <c r="H26" s="142"/>
      <c r="I26" s="117" t="s">
        <v>294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6" t="s">
        <v>230</v>
      </c>
      <c r="B28" s="157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3"/>
      <c r="B30" s="148"/>
      <c r="C30" s="148"/>
      <c r="D30" s="149"/>
      <c r="E30" s="153"/>
      <c r="F30" s="148"/>
      <c r="G30" s="148"/>
      <c r="H30" s="146"/>
      <c r="I30" s="147"/>
      <c r="J30" s="10"/>
      <c r="K30" s="10"/>
      <c r="L30" s="10"/>
    </row>
    <row r="31" spans="1:12" ht="12.75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.75">
      <c r="A32" s="153"/>
      <c r="B32" s="148"/>
      <c r="C32" s="148"/>
      <c r="D32" s="149"/>
      <c r="E32" s="153"/>
      <c r="F32" s="148"/>
      <c r="G32" s="148"/>
      <c r="H32" s="146"/>
      <c r="I32" s="147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3"/>
      <c r="B34" s="148"/>
      <c r="C34" s="148"/>
      <c r="D34" s="149"/>
      <c r="E34" s="153"/>
      <c r="F34" s="148"/>
      <c r="G34" s="148"/>
      <c r="H34" s="146"/>
      <c r="I34" s="147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3"/>
      <c r="B36" s="148"/>
      <c r="C36" s="148"/>
      <c r="D36" s="149"/>
      <c r="E36" s="153"/>
      <c r="F36" s="148"/>
      <c r="G36" s="148"/>
      <c r="H36" s="146"/>
      <c r="I36" s="147"/>
      <c r="J36" s="10"/>
      <c r="K36" s="10"/>
      <c r="L36" s="10"/>
    </row>
    <row r="37" spans="1:12" ht="12.75">
      <c r="A37" s="96"/>
      <c r="B37" s="30"/>
      <c r="C37" s="150"/>
      <c r="D37" s="151"/>
      <c r="E37" s="16"/>
      <c r="F37" s="150"/>
      <c r="G37" s="151"/>
      <c r="H37" s="16"/>
      <c r="I37" s="88"/>
      <c r="J37" s="10"/>
      <c r="K37" s="10"/>
      <c r="L37" s="10"/>
    </row>
    <row r="38" spans="1:12" ht="12.75">
      <c r="A38" s="153"/>
      <c r="B38" s="148"/>
      <c r="C38" s="148"/>
      <c r="D38" s="149"/>
      <c r="E38" s="153"/>
      <c r="F38" s="148"/>
      <c r="G38" s="148"/>
      <c r="H38" s="146"/>
      <c r="I38" s="147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3"/>
      <c r="B40" s="148"/>
      <c r="C40" s="148"/>
      <c r="D40" s="149"/>
      <c r="E40" s="153"/>
      <c r="F40" s="148"/>
      <c r="G40" s="148"/>
      <c r="H40" s="146"/>
      <c r="I40" s="147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7" t="s">
        <v>233</v>
      </c>
      <c r="B44" s="128"/>
      <c r="C44" s="146"/>
      <c r="D44" s="147"/>
      <c r="E44" s="26"/>
      <c r="F44" s="129"/>
      <c r="G44" s="148"/>
      <c r="H44" s="148"/>
      <c r="I44" s="149"/>
      <c r="J44" s="10"/>
      <c r="K44" s="10"/>
      <c r="L44" s="10"/>
    </row>
    <row r="45" spans="1:12" ht="12.75">
      <c r="A45" s="96"/>
      <c r="B45" s="30"/>
      <c r="C45" s="150"/>
      <c r="D45" s="151"/>
      <c r="E45" s="16"/>
      <c r="F45" s="150"/>
      <c r="G45" s="152"/>
      <c r="H45" s="35"/>
      <c r="I45" s="100"/>
      <c r="J45" s="10"/>
      <c r="K45" s="10"/>
      <c r="L45" s="10"/>
    </row>
    <row r="46" spans="1:12" ht="12.75">
      <c r="A46" s="127" t="s">
        <v>234</v>
      </c>
      <c r="B46" s="128"/>
      <c r="C46" s="129" t="s">
        <v>296</v>
      </c>
      <c r="D46" s="130"/>
      <c r="E46" s="130"/>
      <c r="F46" s="130"/>
      <c r="G46" s="130"/>
      <c r="H46" s="130"/>
      <c r="I46" s="131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7" t="s">
        <v>236</v>
      </c>
      <c r="B48" s="128"/>
      <c r="C48" s="132" t="s">
        <v>297</v>
      </c>
      <c r="D48" s="133"/>
      <c r="E48" s="134"/>
      <c r="F48" s="16"/>
      <c r="G48" s="48" t="s">
        <v>237</v>
      </c>
      <c r="H48" s="132" t="s">
        <v>298</v>
      </c>
      <c r="I48" s="134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7" t="s">
        <v>223</v>
      </c>
      <c r="B50" s="128"/>
      <c r="C50" s="140" t="s">
        <v>299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41" t="s">
        <v>238</v>
      </c>
      <c r="B52" s="142"/>
      <c r="C52" s="132" t="s">
        <v>300</v>
      </c>
      <c r="D52" s="133"/>
      <c r="E52" s="133"/>
      <c r="F52" s="133"/>
      <c r="G52" s="133"/>
      <c r="H52" s="133"/>
      <c r="I52" s="143"/>
      <c r="J52" s="10"/>
      <c r="K52" s="10"/>
      <c r="L52" s="10"/>
    </row>
    <row r="53" spans="1:12" ht="12.75">
      <c r="A53" s="101"/>
      <c r="B53" s="20"/>
      <c r="C53" s="126" t="s">
        <v>239</v>
      </c>
      <c r="D53" s="126"/>
      <c r="E53" s="126"/>
      <c r="F53" s="126"/>
      <c r="G53" s="126"/>
      <c r="H53" s="126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44" t="s">
        <v>240</v>
      </c>
      <c r="C55" s="145"/>
      <c r="D55" s="145"/>
      <c r="E55" s="145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21" t="s">
        <v>271</v>
      </c>
      <c r="C56" s="122"/>
      <c r="D56" s="122"/>
      <c r="E56" s="122"/>
      <c r="F56" s="122"/>
      <c r="G56" s="122"/>
      <c r="H56" s="122"/>
      <c r="I56" s="123"/>
      <c r="J56" s="10"/>
      <c r="K56" s="10"/>
      <c r="L56" s="10"/>
    </row>
    <row r="57" spans="1:12" ht="12.75">
      <c r="A57" s="101"/>
      <c r="B57" s="121" t="s">
        <v>272</v>
      </c>
      <c r="C57" s="122"/>
      <c r="D57" s="122"/>
      <c r="E57" s="122"/>
      <c r="F57" s="122"/>
      <c r="G57" s="122"/>
      <c r="H57" s="122"/>
      <c r="I57" s="103"/>
      <c r="J57" s="10"/>
      <c r="K57" s="10"/>
      <c r="L57" s="10"/>
    </row>
    <row r="58" spans="1:12" ht="12.75">
      <c r="A58" s="101"/>
      <c r="B58" s="121" t="s">
        <v>273</v>
      </c>
      <c r="C58" s="122"/>
      <c r="D58" s="122"/>
      <c r="E58" s="122"/>
      <c r="F58" s="122"/>
      <c r="G58" s="122"/>
      <c r="H58" s="122"/>
      <c r="I58" s="123"/>
      <c r="J58" s="10"/>
      <c r="K58" s="10"/>
      <c r="L58" s="10"/>
    </row>
    <row r="59" spans="1:12" ht="12.75">
      <c r="A59" s="101"/>
      <c r="B59" s="121" t="s">
        <v>274</v>
      </c>
      <c r="C59" s="122"/>
      <c r="D59" s="122"/>
      <c r="E59" s="122"/>
      <c r="F59" s="122"/>
      <c r="G59" s="122"/>
      <c r="H59" s="122"/>
      <c r="I59" s="123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35" t="s">
        <v>243</v>
      </c>
      <c r="H62" s="136"/>
      <c r="I62" s="137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38"/>
      <c r="H63" s="139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K20" sqref="K20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5" t="s">
        <v>301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>
      <c r="A4" s="188" t="s">
        <v>50</v>
      </c>
      <c r="B4" s="189"/>
      <c r="C4" s="189"/>
      <c r="D4" s="189"/>
      <c r="E4" s="189"/>
      <c r="F4" s="189"/>
      <c r="G4" s="189"/>
      <c r="H4" s="190"/>
      <c r="I4" s="55" t="s">
        <v>244</v>
      </c>
      <c r="J4" s="56" t="s">
        <v>283</v>
      </c>
      <c r="K4" s="57" t="s">
        <v>284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4">
        <v>2</v>
      </c>
      <c r="J5" s="53">
        <v>3</v>
      </c>
      <c r="K5" s="53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0">
        <f>J9+J16+J26+J35+J39</f>
        <v>412986440</v>
      </c>
      <c r="K8" s="50">
        <f>K9+K16+K26+K35+K39</f>
        <v>492994229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0</v>
      </c>
      <c r="K9" s="50">
        <f>SUM(K10:K15)</f>
        <v>51901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>
        <v>51901</v>
      </c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3812655</v>
      </c>
      <c r="K16" s="50">
        <f>SUM(K17:K25)</f>
        <v>3666053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121829</v>
      </c>
      <c r="K17" s="7">
        <v>121829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3188274</v>
      </c>
      <c r="K18" s="7">
        <v>3150287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502552</v>
      </c>
      <c r="K19" s="7">
        <v>393937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/>
      <c r="K20" s="7"/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/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/>
      <c r="K25" s="7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389935281</v>
      </c>
      <c r="K26" s="50">
        <f>SUM(K27:K34)</f>
        <v>407051000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388246479</v>
      </c>
      <c r="K27" s="7">
        <v>405362206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1688802</v>
      </c>
      <c r="K29" s="7">
        <v>1688794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19238504</v>
      </c>
      <c r="K35" s="50">
        <f>SUM(K36:K38)</f>
        <v>82225275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18719767</v>
      </c>
      <c r="K36" s="7">
        <v>81793781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518737</v>
      </c>
      <c r="K37" s="7">
        <v>431494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198" t="s">
        <v>206</v>
      </c>
      <c r="B40" s="199"/>
      <c r="C40" s="199"/>
      <c r="D40" s="199"/>
      <c r="E40" s="199"/>
      <c r="F40" s="199"/>
      <c r="G40" s="199"/>
      <c r="H40" s="200"/>
      <c r="I40" s="1">
        <v>34</v>
      </c>
      <c r="J40" s="50">
        <f>J41+J49+J56+J64</f>
        <v>47911123</v>
      </c>
      <c r="K40" s="50">
        <f>K41+K49+K56+K64</f>
        <v>96830753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21770487</v>
      </c>
      <c r="K49" s="50">
        <f>SUM(K50:K55)</f>
        <v>51058430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19852798</v>
      </c>
      <c r="K50" s="7">
        <v>37020119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497578</v>
      </c>
      <c r="K51" s="7">
        <v>13630488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/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1398764</v>
      </c>
      <c r="K54" s="7">
        <v>396304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21347</v>
      </c>
      <c r="K55" s="7">
        <v>11519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26015901</v>
      </c>
      <c r="K56" s="50">
        <f>SUM(K57:K63)</f>
        <v>45225932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13924148</v>
      </c>
      <c r="K58" s="7">
        <v>33141782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12091753</v>
      </c>
      <c r="K62" s="7">
        <v>12084150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124735</v>
      </c>
      <c r="K64" s="7">
        <v>546391</v>
      </c>
    </row>
    <row r="65" spans="1:11" ht="12.75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26783</v>
      </c>
      <c r="K65" s="7">
        <v>204</v>
      </c>
    </row>
    <row r="66" spans="1:11" ht="12.75">
      <c r="A66" s="198" t="s">
        <v>207</v>
      </c>
      <c r="B66" s="199"/>
      <c r="C66" s="199"/>
      <c r="D66" s="199"/>
      <c r="E66" s="199"/>
      <c r="F66" s="199"/>
      <c r="G66" s="199"/>
      <c r="H66" s="200"/>
      <c r="I66" s="1">
        <v>60</v>
      </c>
      <c r="J66" s="50">
        <f>J7+J8+J40+J65</f>
        <v>460924346</v>
      </c>
      <c r="K66" s="50">
        <f>K7+K8+K40+K65</f>
        <v>589825186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1">
        <f>J70+J71+J72+J78+J79+J82+J85</f>
        <v>402510039</v>
      </c>
      <c r="K69" s="51">
        <f>K70+K71+K72+K78+K79+K82+K85</f>
        <v>411242069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232000000</v>
      </c>
      <c r="K70" s="7">
        <v>232000000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-5132712</v>
      </c>
      <c r="K71" s="7">
        <v>-19024278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12596730</v>
      </c>
      <c r="K72" s="50">
        <f>K73+K74-K75+K76+K77</f>
        <v>38839011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11600000</v>
      </c>
      <c r="K73" s="7">
        <v>11600000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36382812</v>
      </c>
      <c r="K74" s="7">
        <v>36382812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35386082</v>
      </c>
      <c r="K75" s="7">
        <v>9143801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29191670</v>
      </c>
      <c r="K78" s="7">
        <v>23744552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61291410</v>
      </c>
      <c r="K79" s="50">
        <f>K80-K81</f>
        <v>99128721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61291410</v>
      </c>
      <c r="K80" s="7">
        <v>99128721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/>
      <c r="K81" s="7"/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72562941</v>
      </c>
      <c r="K82" s="50">
        <f>K83-K84</f>
        <v>36554063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72562941</v>
      </c>
      <c r="K83" s="7">
        <v>36554063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/>
      <c r="K84" s="7"/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0">
        <f>SUM(J87:J89)</f>
        <v>1945865</v>
      </c>
      <c r="K86" s="50">
        <f>SUM(K87:K89)</f>
        <v>1995465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1945865</v>
      </c>
      <c r="K87" s="7">
        <v>1995465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0">
        <f>SUM(J91:J99)</f>
        <v>19628088</v>
      </c>
      <c r="K90" s="50">
        <f>SUM(K91:K99)</f>
        <v>82408410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19628088</v>
      </c>
      <c r="K92" s="7">
        <v>82408410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0">
        <f>SUM(J101:J112)</f>
        <v>36748488</v>
      </c>
      <c r="K100" s="50">
        <f>SUM(K101:K112)</f>
        <v>94061918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11136504</v>
      </c>
      <c r="K101" s="7"/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/>
      <c r="K102" s="7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22833763</v>
      </c>
      <c r="K103" s="7">
        <v>18851349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138844</v>
      </c>
      <c r="K104" s="7">
        <v>138844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233180</v>
      </c>
      <c r="K105" s="7">
        <v>417399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>
        <v>70000000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732867</v>
      </c>
      <c r="K108" s="7">
        <v>567218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/>
      <c r="K109" s="7"/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1202880</v>
      </c>
      <c r="K110" s="7">
        <v>2719000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470450</v>
      </c>
      <c r="K112" s="7">
        <v>1368108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91866</v>
      </c>
      <c r="K113" s="7">
        <v>117324</v>
      </c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0">
        <f>J69+J86+J90+J100+J113</f>
        <v>460924346</v>
      </c>
      <c r="K114" s="50">
        <f>K69+K86+K90+K100+K113</f>
        <v>589825186</v>
      </c>
    </row>
    <row r="115" spans="1:11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.75">
      <c r="A116" s="207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L47" sqref="L4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7" t="s">
        <v>302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30" t="s">
        <v>301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5" t="s">
        <v>245</v>
      </c>
      <c r="J4" s="228" t="s">
        <v>283</v>
      </c>
      <c r="K4" s="228"/>
      <c r="L4" s="228" t="s">
        <v>284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1">
        <f>SUM(J8:J9)</f>
        <v>32591618</v>
      </c>
      <c r="K7" s="51">
        <f>SUM(K8:K9)</f>
        <v>3554978</v>
      </c>
      <c r="L7" s="51">
        <f>SUM(L8:L9)</f>
        <v>32761314</v>
      </c>
      <c r="M7" s="51">
        <f>SUM(M8:M9)</f>
        <v>3700140</v>
      </c>
    </row>
    <row r="8" spans="1:13" ht="12.75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10231007</v>
      </c>
      <c r="K8" s="7">
        <v>3507489</v>
      </c>
      <c r="L8" s="7">
        <v>10192227</v>
      </c>
      <c r="M8" s="7">
        <v>3697355</v>
      </c>
    </row>
    <row r="9" spans="1:13" ht="12.75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22360611</v>
      </c>
      <c r="K9" s="7">
        <v>47489</v>
      </c>
      <c r="L9" s="7">
        <v>22569087</v>
      </c>
      <c r="M9" s="7">
        <v>2785</v>
      </c>
    </row>
    <row r="10" spans="1:13" ht="12.75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0">
        <f>J11+J12+J16+J20+J21+J22+J25+J26</f>
        <v>9984479</v>
      </c>
      <c r="K10" s="50">
        <f>K11+K12+K16+K20+K21+K22+K25+K26</f>
        <v>3111024</v>
      </c>
      <c r="L10" s="50">
        <f>L11+L12+L16+L20+L21+L22+L25+L26</f>
        <v>9571589</v>
      </c>
      <c r="M10" s="50">
        <v>2969526</v>
      </c>
    </row>
    <row r="11" spans="1:13" ht="12.75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0">
        <v>597959</v>
      </c>
      <c r="K12" s="50">
        <v>220141</v>
      </c>
      <c r="L12" s="50">
        <f>SUM(L13:L15)</f>
        <v>487925</v>
      </c>
      <c r="M12" s="50">
        <f>SUM(M13:M15)</f>
        <v>163184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86446</v>
      </c>
      <c r="K13" s="7">
        <v>33196</v>
      </c>
      <c r="L13" s="7">
        <v>111136</v>
      </c>
      <c r="M13" s="7">
        <v>37099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149346</v>
      </c>
      <c r="K15" s="7">
        <v>52228</v>
      </c>
      <c r="L15" s="7">
        <v>376789</v>
      </c>
      <c r="M15" s="7">
        <v>126085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0">
        <f>SUM(J17:J19)</f>
        <v>6517796</v>
      </c>
      <c r="K16" s="50">
        <f>SUM(K17:K19)</f>
        <v>2166589</v>
      </c>
      <c r="L16" s="50">
        <f>SUM(L17:L19)</f>
        <v>6763909</v>
      </c>
      <c r="M16" s="50">
        <f>SUM(M17:M19)</f>
        <v>2267573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3168512</v>
      </c>
      <c r="K17" s="7">
        <v>1059653</v>
      </c>
      <c r="L17" s="7">
        <v>3429709</v>
      </c>
      <c r="M17" s="7">
        <v>1147774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2392747</v>
      </c>
      <c r="K18" s="7">
        <v>788972</v>
      </c>
      <c r="L18" s="7">
        <v>2324505</v>
      </c>
      <c r="M18" s="7">
        <v>769976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956537</v>
      </c>
      <c r="K19" s="7">
        <v>317964</v>
      </c>
      <c r="L19" s="7">
        <v>1009695</v>
      </c>
      <c r="M19" s="7">
        <v>349823</v>
      </c>
    </row>
    <row r="20" spans="1:13" ht="12.75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149346</v>
      </c>
      <c r="K20" s="7">
        <v>52228</v>
      </c>
      <c r="L20" s="7">
        <v>190593</v>
      </c>
      <c r="M20" s="7">
        <v>65233</v>
      </c>
    </row>
    <row r="21" spans="1:13" ht="12.75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2491678</v>
      </c>
      <c r="K21" s="7">
        <v>558216</v>
      </c>
      <c r="L21" s="7">
        <v>2073312</v>
      </c>
      <c r="M21" s="7">
        <v>417686</v>
      </c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227700</v>
      </c>
      <c r="K25" s="7">
        <v>113850</v>
      </c>
      <c r="L25" s="7">
        <v>55850</v>
      </c>
      <c r="M25" s="7">
        <v>55850</v>
      </c>
    </row>
    <row r="26" spans="1:13" ht="12.75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>
      <c r="A27" s="198" t="s">
        <v>179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0">
        <f>SUM(J28:J32)</f>
        <v>39395711</v>
      </c>
      <c r="K27" s="50">
        <f>SUM(K28:K32)</f>
        <v>32384244</v>
      </c>
      <c r="L27" s="50">
        <f>SUM(L28:L32)</f>
        <v>36254266</v>
      </c>
      <c r="M27" s="50">
        <f>SUM(M28:M32)</f>
        <v>12892202</v>
      </c>
    </row>
    <row r="28" spans="1:13" ht="12.75">
      <c r="A28" s="198" t="s">
        <v>193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26807615</v>
      </c>
      <c r="K28" s="7">
        <v>26807615</v>
      </c>
      <c r="L28" s="7">
        <v>15381615</v>
      </c>
      <c r="M28" s="7">
        <v>0</v>
      </c>
    </row>
    <row r="29" spans="1:13" ht="12.75">
      <c r="A29" s="198" t="s">
        <v>129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12588096</v>
      </c>
      <c r="K29" s="7">
        <v>5576629</v>
      </c>
      <c r="L29" s="7">
        <v>20872651</v>
      </c>
      <c r="M29" s="7">
        <v>12892202</v>
      </c>
    </row>
    <row r="30" spans="1:13" ht="12.75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189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198" t="s">
        <v>180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0">
        <f>SUM(J34:J37)</f>
        <v>14496532</v>
      </c>
      <c r="K33" s="50">
        <f>SUM(K34:K37)</f>
        <v>4588004</v>
      </c>
      <c r="L33" s="50">
        <f>SUM(L34:L37)</f>
        <v>22697031</v>
      </c>
      <c r="M33" s="50">
        <f>SUM(M34:M37)</f>
        <v>7591289</v>
      </c>
    </row>
    <row r="34" spans="1:13" ht="12.75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/>
      <c r="L34" s="7"/>
      <c r="M34" s="7"/>
    </row>
    <row r="35" spans="1:13" ht="12.75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14496532</v>
      </c>
      <c r="K35" s="7">
        <v>4588004</v>
      </c>
      <c r="L35" s="7">
        <v>22697031</v>
      </c>
      <c r="M35" s="7">
        <v>7591289</v>
      </c>
    </row>
    <row r="36" spans="1:13" ht="12.75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164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165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191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192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181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0">
        <f>J7+J27+J38+J40</f>
        <v>71987329</v>
      </c>
      <c r="K42" s="50">
        <f>K7+K27+K38+K40</f>
        <v>35939222</v>
      </c>
      <c r="L42" s="50">
        <f>L7+L27+L38+L40</f>
        <v>69015580</v>
      </c>
      <c r="M42" s="50">
        <f>M7+M27+M38+M40</f>
        <v>16592342</v>
      </c>
    </row>
    <row r="43" spans="1:13" ht="12.75">
      <c r="A43" s="198" t="s">
        <v>182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0">
        <f>J10+J33+J39+J41</f>
        <v>24481011</v>
      </c>
      <c r="K43" s="50">
        <f>K10+K33+K39+K41</f>
        <v>7699028</v>
      </c>
      <c r="L43" s="50">
        <f>L10+L33+L39+L41</f>
        <v>32268620</v>
      </c>
      <c r="M43" s="50">
        <f>M10+M33+M39+M41</f>
        <v>10560815</v>
      </c>
    </row>
    <row r="44" spans="1:13" ht="12.75">
      <c r="A44" s="198" t="s">
        <v>202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0">
        <f>J42-J43</f>
        <v>47506318</v>
      </c>
      <c r="K44" s="50">
        <f>K42-K43</f>
        <v>28240194</v>
      </c>
      <c r="L44" s="50">
        <f>L42-L43</f>
        <v>36746960</v>
      </c>
      <c r="M44" s="50">
        <f>M42-M43</f>
        <v>6031527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47506318</v>
      </c>
      <c r="K45" s="50">
        <f>IF(K42&gt;K43,K42-K43,0)</f>
        <v>28240194</v>
      </c>
      <c r="L45" s="50">
        <f>IF(L42&gt;L43,L42-L43,0)</f>
        <v>36746960</v>
      </c>
      <c r="M45" s="50">
        <f>IF(M42&gt;M43,M42-M43,0)</f>
        <v>6031527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98" t="s">
        <v>183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1286503</v>
      </c>
      <c r="K47" s="7">
        <v>1468550</v>
      </c>
      <c r="L47" s="7">
        <v>192897</v>
      </c>
      <c r="M47" s="7">
        <v>64299</v>
      </c>
    </row>
    <row r="48" spans="1:13" ht="12.75">
      <c r="A48" s="198" t="s">
        <v>203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0">
        <f>J44-J47</f>
        <v>46219815</v>
      </c>
      <c r="K48" s="50">
        <f>K44-K47</f>
        <v>26771644</v>
      </c>
      <c r="L48" s="50">
        <f>L44-L47</f>
        <v>36554063</v>
      </c>
      <c r="M48" s="50">
        <f>M44-M47</f>
        <v>5967228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46219815</v>
      </c>
      <c r="K49" s="50">
        <f>IF(K48&gt;0,K48,0)</f>
        <v>26771644</v>
      </c>
      <c r="L49" s="50">
        <f>IF(L48&gt;0,L48,0)</f>
        <v>36554063</v>
      </c>
      <c r="M49" s="50">
        <f>IF(M48&gt;0,M48,0)</f>
        <v>5967228</v>
      </c>
    </row>
    <row r="50" spans="1:13" ht="12.75">
      <c r="A50" s="231" t="s">
        <v>186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07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4" t="s">
        <v>200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201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18408455</v>
      </c>
      <c r="K56" s="6">
        <v>-2948211</v>
      </c>
      <c r="L56" s="6">
        <v>30586835</v>
      </c>
      <c r="M56" s="6">
        <v>14622072</v>
      </c>
    </row>
    <row r="57" spans="1:13" ht="12.75">
      <c r="A57" s="198" t="s">
        <v>187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0">
        <f>SUM(J58:J64)</f>
        <v>14779298</v>
      </c>
      <c r="K57" s="50">
        <f>SUM(K58:K64)</f>
        <v>-37347561</v>
      </c>
      <c r="L57" s="50">
        <f>SUM(L58:L64)</f>
        <v>-5447118</v>
      </c>
      <c r="M57" s="50">
        <f>SUM(M58:M64)</f>
        <v>27052529</v>
      </c>
    </row>
    <row r="58" spans="1:13" ht="12.75">
      <c r="A58" s="198" t="s">
        <v>194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14779298</v>
      </c>
      <c r="K58" s="7">
        <v>-37347561</v>
      </c>
      <c r="L58" s="7">
        <v>-5447118</v>
      </c>
      <c r="M58" s="7">
        <v>27052529</v>
      </c>
    </row>
    <row r="59" spans="1:13" ht="12.75">
      <c r="A59" s="198" t="s">
        <v>195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196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197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198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199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188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>
        <v>2955860</v>
      </c>
      <c r="K65" s="7">
        <v>7469512</v>
      </c>
      <c r="L65" s="7">
        <v>-1089424</v>
      </c>
      <c r="M65" s="7">
        <v>5410506</v>
      </c>
    </row>
    <row r="66" spans="1:13" ht="12.75">
      <c r="A66" s="198" t="s">
        <v>162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0">
        <f>J57-J65</f>
        <v>11823438</v>
      </c>
      <c r="K66" s="50">
        <f>K57-K65</f>
        <v>-44817073</v>
      </c>
      <c r="L66" s="50">
        <f>L57-L65</f>
        <v>-4357694</v>
      </c>
      <c r="M66" s="50">
        <f>M57-M65</f>
        <v>21642023</v>
      </c>
    </row>
    <row r="67" spans="1:13" ht="12.75">
      <c r="A67" s="198" t="s">
        <v>163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8">
        <f>J56+J66</f>
        <v>30231893</v>
      </c>
      <c r="K67" s="58">
        <f>K56+K66</f>
        <v>-47765284</v>
      </c>
      <c r="L67" s="58">
        <f>L56+L66</f>
        <v>26229141</v>
      </c>
      <c r="M67" s="58">
        <f>M56+M66</f>
        <v>36264095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4" t="s">
        <v>200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6:M57 M58 K58:L65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23:L26 K27:M27 M35 K12:M22 K28:L32 K34:L41 M28:M29 K33:M3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13" sqref="K13"/>
    </sheetView>
  </sheetViews>
  <sheetFormatPr defaultColWidth="9.140625" defaultRowHeight="12.75"/>
  <cols>
    <col min="1" max="8" width="9.140625" style="49" customWidth="1"/>
    <col min="9" max="9" width="7.8515625" style="49" customWidth="1"/>
    <col min="10" max="10" width="9.140625" style="49" customWidth="1"/>
    <col min="11" max="11" width="10.28125" style="49" customWidth="1"/>
    <col min="12" max="16384" width="9.140625" style="49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33.7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248</v>
      </c>
      <c r="K5" s="66" t="s">
        <v>249</v>
      </c>
    </row>
    <row r="6" spans="1:11" ht="12.75">
      <c r="A6" s="207" t="s">
        <v>130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47506318</v>
      </c>
      <c r="K7" s="7">
        <v>36746960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149346</v>
      </c>
      <c r="K8" s="7">
        <v>190593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1911485</v>
      </c>
      <c r="K9" s="7">
        <v>2432347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/>
      <c r="K12" s="7">
        <v>101636</v>
      </c>
    </row>
    <row r="13" spans="1:11" ht="12.75">
      <c r="A13" s="198" t="s">
        <v>131</v>
      </c>
      <c r="B13" s="199"/>
      <c r="C13" s="199"/>
      <c r="D13" s="199"/>
      <c r="E13" s="199"/>
      <c r="F13" s="199"/>
      <c r="G13" s="199"/>
      <c r="H13" s="199"/>
      <c r="I13" s="1">
        <v>7</v>
      </c>
      <c r="J13" s="61">
        <f>SUM(J7:J12)</f>
        <v>49567149</v>
      </c>
      <c r="K13" s="50">
        <f>SUM(K7:K12)</f>
        <v>39471536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9765437</v>
      </c>
      <c r="K15" s="7">
        <v>29287943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1264888</v>
      </c>
      <c r="K17" s="7">
        <v>192897</v>
      </c>
    </row>
    <row r="18" spans="1:11" ht="12.75">
      <c r="A18" s="198" t="s">
        <v>132</v>
      </c>
      <c r="B18" s="199"/>
      <c r="C18" s="199"/>
      <c r="D18" s="199"/>
      <c r="E18" s="199"/>
      <c r="F18" s="199"/>
      <c r="G18" s="199"/>
      <c r="H18" s="199"/>
      <c r="I18" s="1">
        <v>12</v>
      </c>
      <c r="J18" s="61">
        <f>SUM(J14:J17)</f>
        <v>11030325</v>
      </c>
      <c r="K18" s="50">
        <f>SUM(K14:K17)</f>
        <v>29480840</v>
      </c>
    </row>
    <row r="19" spans="1:11" ht="12.75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61">
        <f>IF(J13&gt;J18,J13-J18,0)</f>
        <v>38536824</v>
      </c>
      <c r="K19" s="50">
        <f>IF(K13&gt;K18,K13-K18,0)</f>
        <v>9990696</v>
      </c>
    </row>
    <row r="20" spans="1:11" ht="12.75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7" t="s">
        <v>133</v>
      </c>
      <c r="B21" s="223"/>
      <c r="C21" s="223"/>
      <c r="D21" s="223"/>
      <c r="E21" s="223"/>
      <c r="F21" s="223"/>
      <c r="G21" s="223"/>
      <c r="H21" s="223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/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198" t="s">
        <v>137</v>
      </c>
      <c r="B27" s="199"/>
      <c r="C27" s="199"/>
      <c r="D27" s="199"/>
      <c r="E27" s="199"/>
      <c r="F27" s="199"/>
      <c r="G27" s="199"/>
      <c r="H27" s="199"/>
      <c r="I27" s="1">
        <v>20</v>
      </c>
      <c r="J27" s="61">
        <f>SUM(J22:J26)</f>
        <v>0</v>
      </c>
      <c r="K27" s="50">
        <f>SUM(K22:K26)</f>
        <v>0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204143</v>
      </c>
      <c r="K28" s="7">
        <v>95893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56346005</v>
      </c>
      <c r="K29" s="7">
        <v>22562837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61">
        <f>SUM(J28:J30)</f>
        <v>56550148</v>
      </c>
      <c r="K31" s="50">
        <f>SUM(K28:K30)</f>
        <v>22658730</v>
      </c>
    </row>
    <row r="32" spans="1:11" ht="12.75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61">
        <f>IF(J31&gt;J27,J31-J27,0)</f>
        <v>56550148</v>
      </c>
      <c r="K33" s="50">
        <f>IF(K31&gt;K27,K31-K27,0)</f>
        <v>22658730</v>
      </c>
    </row>
    <row r="34" spans="1:11" ht="12.75">
      <c r="A34" s="207" t="s">
        <v>134</v>
      </c>
      <c r="B34" s="223"/>
      <c r="C34" s="223"/>
      <c r="D34" s="223"/>
      <c r="E34" s="223"/>
      <c r="F34" s="223"/>
      <c r="G34" s="223"/>
      <c r="H34" s="223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50000000</v>
      </c>
      <c r="K35" s="7">
        <v>70000000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31757660</v>
      </c>
      <c r="K36" s="7">
        <v>79068205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>
        <v>4429978</v>
      </c>
      <c r="K37" s="7">
        <v>12350715</v>
      </c>
    </row>
    <row r="38" spans="1:11" ht="12.75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61">
        <f>SUM(J35:J37)</f>
        <v>86187638</v>
      </c>
      <c r="K38" s="50">
        <f>SUM(K35:K37)</f>
        <v>161418920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11399837</v>
      </c>
      <c r="K39" s="7">
        <v>31406801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23046304</v>
      </c>
      <c r="K40" s="7">
        <v>34725629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6733300</v>
      </c>
      <c r="K42" s="7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25362892</v>
      </c>
      <c r="K43" s="7">
        <v>82196800</v>
      </c>
    </row>
    <row r="44" spans="1:11" ht="12.75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61">
        <f>SUM(J39:J43)</f>
        <v>66542333</v>
      </c>
      <c r="K44" s="50">
        <f>SUM(K39:K43)</f>
        <v>148329230</v>
      </c>
    </row>
    <row r="45" spans="1:11" ht="12.75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61">
        <f>IF(J38&gt;J44,J38-J44,0)</f>
        <v>19645305</v>
      </c>
      <c r="K45" s="50">
        <f>IF(K38&gt;K44,K38-K44,0)</f>
        <v>13089690</v>
      </c>
    </row>
    <row r="46" spans="1:11" ht="12.75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1631981</v>
      </c>
      <c r="K47" s="50">
        <f>IF(K19-K20+K32-K33+K45-K46&gt;0,K19-K20+K32-K33+K45-K46,0)</f>
        <v>421656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239038</v>
      </c>
      <c r="K49" s="7">
        <v>124735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1631981</v>
      </c>
      <c r="K50" s="7">
        <f>K47</f>
        <v>421656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13" t="s">
        <v>146</v>
      </c>
      <c r="B52" s="214"/>
      <c r="C52" s="214"/>
      <c r="D52" s="214"/>
      <c r="E52" s="214"/>
      <c r="F52" s="214"/>
      <c r="G52" s="214"/>
      <c r="H52" s="214"/>
      <c r="I52" s="4">
        <v>44</v>
      </c>
      <c r="J52" s="62">
        <f>J49+J50-J51</f>
        <v>1871019</v>
      </c>
      <c r="K52" s="58">
        <f>K49+K50-K51</f>
        <v>546391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39"/>
      <c r="B2" s="67"/>
      <c r="C2" s="270" t="s">
        <v>247</v>
      </c>
      <c r="D2" s="270"/>
      <c r="E2" s="70">
        <v>40544</v>
      </c>
      <c r="F2" s="40" t="s">
        <v>216</v>
      </c>
      <c r="G2" s="271">
        <v>40816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270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248</v>
      </c>
      <c r="K4" s="76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232000000</v>
      </c>
      <c r="K5" s="42">
        <v>232000000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1">
        <v>2</v>
      </c>
      <c r="J6" s="43">
        <v>-5132712</v>
      </c>
      <c r="K6" s="43">
        <v>-19024278</v>
      </c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12596730</v>
      </c>
      <c r="K7" s="43">
        <v>38839011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1">
        <v>4</v>
      </c>
      <c r="J8" s="43">
        <v>61291410</v>
      </c>
      <c r="K8" s="43">
        <v>99128721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72562941</v>
      </c>
      <c r="K9" s="43">
        <v>36554063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/>
      <c r="K10" s="43"/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/>
      <c r="K11" s="43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/>
      <c r="K12" s="43"/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>
        <v>29191670</v>
      </c>
      <c r="K13" s="43">
        <v>23744552</v>
      </c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402510039</v>
      </c>
      <c r="K14" s="72">
        <f>SUM(K5:K13)</f>
        <v>411242069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>
        <v>29191670</v>
      </c>
      <c r="K15" s="43">
        <v>-5447118</v>
      </c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/>
      <c r="K16" s="43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/>
      <c r="K17" s="43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/>
      <c r="K18" s="43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/>
      <c r="K19" s="43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>
        <v>47101315</v>
      </c>
      <c r="K20" s="43">
        <v>14179148</v>
      </c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76292985</v>
      </c>
      <c r="K21" s="73">
        <f>SUM(K15:K20)</f>
        <v>8732030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267</v>
      </c>
      <c r="B23" s="255"/>
      <c r="C23" s="255"/>
      <c r="D23" s="255"/>
      <c r="E23" s="255"/>
      <c r="F23" s="255"/>
      <c r="G23" s="255"/>
      <c r="H23" s="255"/>
      <c r="I23" s="44">
        <v>18</v>
      </c>
      <c r="J23" s="42"/>
      <c r="K23" s="42"/>
    </row>
    <row r="24" spans="1:11" ht="17.25" customHeight="1">
      <c r="A24" s="256" t="s">
        <v>268</v>
      </c>
      <c r="B24" s="257"/>
      <c r="C24" s="257"/>
      <c r="D24" s="257"/>
      <c r="E24" s="257"/>
      <c r="F24" s="257"/>
      <c r="G24" s="257"/>
      <c r="H24" s="257"/>
      <c r="I24" s="45">
        <v>19</v>
      </c>
      <c r="J24" s="73"/>
      <c r="K24" s="73"/>
    </row>
    <row r="25" spans="1:11" ht="30" customHeight="1">
      <c r="A25" s="258" t="s">
        <v>269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2011-07-27T15:39:31Z</cp:lastPrinted>
  <dcterms:created xsi:type="dcterms:W3CDTF">2008-10-17T11:51:54Z</dcterms:created>
  <dcterms:modified xsi:type="dcterms:W3CDTF">2011-10-24T07:58:24Z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