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<sst xmlns="http://schemas.openxmlformats.org/spreadsheetml/2006/main" count="336" uniqueCount="305">
  <si>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</si>
  <si>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</si>
  <si>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</si>
  <si>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</si>
  <si>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</si>
  <si>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</si>
  <si>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</si>
  <si>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</si>
  <si>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</si>
  <si>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</si>
  <si>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</si>
  <si>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</si>
  <si>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</si>
  <si>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</si>
  <si>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</si>
  <si>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</si>
  <si>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</si>
  <si>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</si>
  <si>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</si>
  <si>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</si>
  <si>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</si>
  <si>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</si>
  <si>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</si>
  <si>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</si>
  <si>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</si>
  <si>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</si>
  <si>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</si>
  <si>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</si>
  <si>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</si>
  <si>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</si>
  <si>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</si>
  <si>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</si>
  <si>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</si>
  <si>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</si>
  <si>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</si>
  <si>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</si>
  <si>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</si>
  <si>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</si>
  <si>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</si>
  <si>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</si>
  <si>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</si>
  <si>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</si>
  <si>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</si>
  <si>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</si>
  <si>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</si>
  <si>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</si>
  <si>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</si>
  <si>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</si>
  <si>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</si>
  <si>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</si>
  <si>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</si>
  <si>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</si>
  <si>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</si>
  <si>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</si>
  <si>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</si>
  <si>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</si>
  <si>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</si>
  <si>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</si>
  <si>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</si>
  <si>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</si>
  <si>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</si>
  <si>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</si>
  <si>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</si>
  <si>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</si>
  <si>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</si>
  <si>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</si>
  <si>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</si>
  <si>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</si>
  <si>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</si>
  <si>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</si>
  <si>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</si>
  <si>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</si>
  <si>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</si>
  <si>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</si>
  <si>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</si>
  <si>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</si>
  <si>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</si>
  <si>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</si>
  <si>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</si>
  <si>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</si>
  <si>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</si>
  <si>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</si>
  <si>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</si>
  <si>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</si>
  <si>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</si>
  <si>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</si>
  <si>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</si>
  <si>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</si>
  <si>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</si>
  <si>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</si>
  <si>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</si>
  <si>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</si>
  <si>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</si>
  <si>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</si>
  <si>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</si>
  <si>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</si>
  <si>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</si>
  <si>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</si>
  <si>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</si>
  <si>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</si>
  <si>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</si>
  <si>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</si>
  <si>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</si>
  <si>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</si>
  <si>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</si>
  <si>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</si>
  <si>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</si>
  <si>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</si>
  <si>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</si>
  <si>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</si>
  <si>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</si>
  <si>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</si>
  <si>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</si>
  <si>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</si>
  <si>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</si>
  <si>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</si>
  <si>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</si>
  <si>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</si>
  <si>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</si>
  <si>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</si>
  <si>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</si>
  <si>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</si>
  <si>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</si>
  <si>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</si>
  <si>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</si>
  <si>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</si>
  <si>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</si>
  <si>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</si>
  <si>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</si>
  <si>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</si>
  <si>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</si>
  <si>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</si>
  <si>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</si>
  <si>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</si>
  <si>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</si>
  <si>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</si>
  <si>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</si>
  <si>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</si>
  <si>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</si>
  <si>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</si>
  <si>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</si>
  <si>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</si>
  <si>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</si>
  <si>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</si>
  <si>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</si>
  <si>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</si>
  <si>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</si>
  <si>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</si>
  <si>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</si>
  <si>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</si>
  <si>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</si>
  <si>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</si>
  <si>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</si>
  <si>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</si>
  <si>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</si>
  <si>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</si>
  <si>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</si>
  <si>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</si>
  <si>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</si>
  <si>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</si>
  <si>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</si>
  <si>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</si>
  <si>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</si>
  <si>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</si>
  <si>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</si>
  <si>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</si>
  <si>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</si>
  <si>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</si>
  <si>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</si>
  <si>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</si>
  <si>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</si>
  <si>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</si>
  <si>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</si>
  <si>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</si>
  <si>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</si>
  <si>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</si>
  <si>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</si>
  <si>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</si>
  <si>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</si>
  <si>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</si>
  <si>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</si>
  <si>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</si>
  <si>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</si>
  <si>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</si>
  <si>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</si>
  <si>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</si>
  <si>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</si>
  <si>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</si>
  <si>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</si>
  <si>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</si>
  <si>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</si>
  <si>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</si>
  <si>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</si>
  <si>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</si>
  <si>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</si>
  <si>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</si>
  <si>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</si>
  <si>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</si>
  <si>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</si>
  <si>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</si>
  <si>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</si>
  <si>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</si>
  <si>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</si>
  <si>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</si>
  <si>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</si>
  <si>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</si>
  <si>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</si>
  <si>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</si>
  <si>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</si>
  <si>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</si>
  <si>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</si>
  <si>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</si>
  <si>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</si>
  <si>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</si>
  <si>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</si>
  <si>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</si>
  <si>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</si>
  <si>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</si>
  <si>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</si>
  <si>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</si>
  <si>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</si>
  <si>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</si>
  <si>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</si>
  <si>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</si>
  <si>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</si>
  <si>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</si>
  <si>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</si>
  <si>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</si>
  <si>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</si>
  <si>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</si>
  <si>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</si>
  <si>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</si>
  <si>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</si>
  <si>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</si>
  <si>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</si>
  <si>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</si>
  <si>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</si>
  <si>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</si>
  <si>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</si>
  <si>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</si>
  <si>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</si>
  <si>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</si>
  <si>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</si>
  <si>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</si>
  <si>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</si>
  <si>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</si>
  <si>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</si>
  <si>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</si>
  <si>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</si>
  <si>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</si>
  <si>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</si>
  <si>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</si>
  <si>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</si>
  <si>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</si>
  <si>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</si>
  <si>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</si>
  <si>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</si>
  <si>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</si>
  <si>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</si>
  <si>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</si>
  <si>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</si>
  <si>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</si>
  <si>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</si>
  <si>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</si>
  <si>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</si>
  <si>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</si>
  <si>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</si>
  <si>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</si>
  <si>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</si>
  <si>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</si>
  <si>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</si>
  <si>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</si>
  <si>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</si>
  <si>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</si>
  <si>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</si>
  <si>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</si>
  <si>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</si>
  <si>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</si>
  <si>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</si>
  <si>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</si>
  <si>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</si>
  <si>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</si>
  <si>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</si>
  <si>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</si>
  <si>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</si>
  <si>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</si>
  <si>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</si>
  <si>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</si>
  <si>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</si>
  <si>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</si>
  <si>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</si>
  <si>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</si>
  <si>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</si>
  <si>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</si>
  <si>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</si>
  <si>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</si>
  <si>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BOJANA MIHAJLOVIĆ</t>
  </si>
  <si>
    <t>052 492546</t>
  </si>
  <si>
    <t>052 492598</t>
  </si>
  <si>
    <t>bojana.mihajlovic@uljanikplovidba.com</t>
  </si>
  <si>
    <t>DRAGUTIN PAVLETIĆ</t>
  </si>
  <si>
    <t xml:space="preserve">Obveznik: ULJANIK PLOVIDBA D.D. </t>
  </si>
  <si>
    <t>stanje na dan 31.12.2011.</t>
  </si>
  <si>
    <t>u razdoblju 01.01.2011. do 31.12.2011.</t>
  </si>
  <si>
    <t>u razdoblju 01.01.2011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</si>
</sst>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214</v>
      </c>
      <c r="B1" s="179"/>
      <c r="C1" s="179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13">
        <v>40544</v>
      </c>
      <c r="F2" s="12"/>
      <c r="G2" s="13" t="s">
        <v>216</v>
      </c>
      <c r="H2" s="113">
        <v>40908</v>
      </c>
      <c r="I2" s="80"/>
      <c r="J2" s="10"/>
      <c r="K2" s="10"/>
      <c r="L2" s="10"/>
    </row>
    <row r="3" spans="1:12" ht="12.75">
      <c r="A3" s="81"/>
      <c r="B3" s="14">
        <v>18</v>
      </c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2" t="s">
        <v>217</v>
      </c>
      <c r="B6" s="133"/>
      <c r="C6" s="124" t="s">
        <v>285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4" t="s">
        <v>218</v>
      </c>
      <c r="B8" s="135"/>
      <c r="C8" s="124" t="s">
        <v>286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1" t="s">
        <v>219</v>
      </c>
      <c r="B10" s="122"/>
      <c r="C10" s="124" t="s">
        <v>287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2" t="s">
        <v>220</v>
      </c>
      <c r="B12" s="133"/>
      <c r="C12" s="136" t="s">
        <v>288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2" t="s">
        <v>221</v>
      </c>
      <c r="B14" s="133"/>
      <c r="C14" s="142">
        <v>52100</v>
      </c>
      <c r="D14" s="143"/>
      <c r="E14" s="16"/>
      <c r="F14" s="136" t="s">
        <v>289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2" t="s">
        <v>222</v>
      </c>
      <c r="B16" s="133"/>
      <c r="C16" s="136" t="s">
        <v>290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2" t="s">
        <v>223</v>
      </c>
      <c r="B18" s="133"/>
      <c r="C18" s="139" t="s">
        <v>291</v>
      </c>
      <c r="D18" s="140"/>
      <c r="E18" s="140"/>
      <c r="F18" s="140"/>
      <c r="G18" s="140"/>
      <c r="H18" s="140"/>
      <c r="I18" s="141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2" t="s">
        <v>224</v>
      </c>
      <c r="B20" s="133"/>
      <c r="C20" s="139" t="s">
        <v>292</v>
      </c>
      <c r="D20" s="140"/>
      <c r="E20" s="140"/>
      <c r="F20" s="140"/>
      <c r="G20" s="140"/>
      <c r="H20" s="140"/>
      <c r="I20" s="141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2" t="s">
        <v>225</v>
      </c>
      <c r="B22" s="133"/>
      <c r="C22" s="114">
        <v>359</v>
      </c>
      <c r="D22" s="136" t="s">
        <v>289</v>
      </c>
      <c r="E22" s="144"/>
      <c r="F22" s="145"/>
      <c r="G22" s="132"/>
      <c r="H22" s="147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2" t="s">
        <v>226</v>
      </c>
      <c r="B24" s="133"/>
      <c r="C24" s="114">
        <v>18</v>
      </c>
      <c r="D24" s="136" t="s">
        <v>293</v>
      </c>
      <c r="E24" s="144"/>
      <c r="F24" s="144"/>
      <c r="G24" s="145"/>
      <c r="H24" s="48" t="s">
        <v>227</v>
      </c>
      <c r="I24" s="115">
        <v>32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2" t="s">
        <v>228</v>
      </c>
      <c r="B26" s="133"/>
      <c r="C26" s="116" t="s">
        <v>295</v>
      </c>
      <c r="D26" s="25"/>
      <c r="E26" s="33"/>
      <c r="F26" s="24"/>
      <c r="G26" s="146" t="s">
        <v>229</v>
      </c>
      <c r="H26" s="133"/>
      <c r="I26" s="117" t="s">
        <v>294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7"/>
      <c r="B31" s="22"/>
      <c r="C31" s="21"/>
      <c r="D31" s="158"/>
      <c r="E31" s="158"/>
      <c r="F31" s="158"/>
      <c r="G31" s="159"/>
      <c r="H31" s="16"/>
      <c r="I31" s="94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6"/>
      <c r="B37" s="30"/>
      <c r="C37" s="160"/>
      <c r="D37" s="161"/>
      <c r="E37" s="16"/>
      <c r="F37" s="160"/>
      <c r="G37" s="161"/>
      <c r="H37" s="16"/>
      <c r="I37" s="88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1" t="s">
        <v>233</v>
      </c>
      <c r="B44" s="168"/>
      <c r="C44" s="124"/>
      <c r="D44" s="125"/>
      <c r="E44" s="26"/>
      <c r="F44" s="136"/>
      <c r="G44" s="156"/>
      <c r="H44" s="156"/>
      <c r="I44" s="157"/>
      <c r="J44" s="10"/>
      <c r="K44" s="10"/>
      <c r="L44" s="10"/>
    </row>
    <row r="45" spans="1:12" ht="12.75">
      <c r="A45" s="96"/>
      <c r="B45" s="30"/>
      <c r="C45" s="160"/>
      <c r="D45" s="161"/>
      <c r="E45" s="16"/>
      <c r="F45" s="160"/>
      <c r="G45" s="162"/>
      <c r="H45" s="35"/>
      <c r="I45" s="100"/>
      <c r="J45" s="10"/>
      <c r="K45" s="10"/>
      <c r="L45" s="10"/>
    </row>
    <row r="46" spans="1:12" ht="12.75">
      <c r="A46" s="121" t="s">
        <v>234</v>
      </c>
      <c r="B46" s="168"/>
      <c r="C46" s="136" t="s">
        <v>296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1" t="s">
        <v>236</v>
      </c>
      <c r="B48" s="168"/>
      <c r="C48" s="172" t="s">
        <v>297</v>
      </c>
      <c r="D48" s="170"/>
      <c r="E48" s="171"/>
      <c r="F48" s="16"/>
      <c r="G48" s="48" t="s">
        <v>237</v>
      </c>
      <c r="H48" s="172" t="s">
        <v>298</v>
      </c>
      <c r="I48" s="171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1" t="s">
        <v>223</v>
      </c>
      <c r="B50" s="168"/>
      <c r="C50" s="169" t="s">
        <v>299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2" t="s">
        <v>238</v>
      </c>
      <c r="B52" s="133"/>
      <c r="C52" s="172" t="s">
        <v>300</v>
      </c>
      <c r="D52" s="170"/>
      <c r="E52" s="170"/>
      <c r="F52" s="170"/>
      <c r="G52" s="170"/>
      <c r="H52" s="170"/>
      <c r="I52" s="138"/>
      <c r="J52" s="10"/>
      <c r="K52" s="10"/>
      <c r="L52" s="10"/>
    </row>
    <row r="53" spans="1:12" ht="12.75">
      <c r="A53" s="101"/>
      <c r="B53" s="20"/>
      <c r="C53" s="180" t="s">
        <v>239</v>
      </c>
      <c r="D53" s="180"/>
      <c r="E53" s="180"/>
      <c r="F53" s="180"/>
      <c r="G53" s="180"/>
      <c r="H53" s="180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3" t="s">
        <v>240</v>
      </c>
      <c r="C55" s="174"/>
      <c r="D55" s="174"/>
      <c r="E55" s="174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75" t="s">
        <v>271</v>
      </c>
      <c r="C56" s="176"/>
      <c r="D56" s="176"/>
      <c r="E56" s="176"/>
      <c r="F56" s="176"/>
      <c r="G56" s="176"/>
      <c r="H56" s="176"/>
      <c r="I56" s="177"/>
      <c r="J56" s="10"/>
      <c r="K56" s="10"/>
      <c r="L56" s="10"/>
    </row>
    <row r="57" spans="1:12" ht="12.75">
      <c r="A57" s="101"/>
      <c r="B57" s="175" t="s">
        <v>272</v>
      </c>
      <c r="C57" s="176"/>
      <c r="D57" s="176"/>
      <c r="E57" s="176"/>
      <c r="F57" s="176"/>
      <c r="G57" s="176"/>
      <c r="H57" s="176"/>
      <c r="I57" s="103"/>
      <c r="J57" s="10"/>
      <c r="K57" s="10"/>
      <c r="L57" s="10"/>
    </row>
    <row r="58" spans="1:12" ht="12.75">
      <c r="A58" s="101"/>
      <c r="B58" s="175" t="s">
        <v>273</v>
      </c>
      <c r="C58" s="176"/>
      <c r="D58" s="176"/>
      <c r="E58" s="176"/>
      <c r="F58" s="176"/>
      <c r="G58" s="176"/>
      <c r="H58" s="176"/>
      <c r="I58" s="177"/>
      <c r="J58" s="10"/>
      <c r="K58" s="10"/>
      <c r="L58" s="10"/>
    </row>
    <row r="59" spans="1:12" ht="12.75">
      <c r="A59" s="101"/>
      <c r="B59" s="175" t="s">
        <v>274</v>
      </c>
      <c r="C59" s="176"/>
      <c r="D59" s="176"/>
      <c r="E59" s="176"/>
      <c r="F59" s="176"/>
      <c r="G59" s="176"/>
      <c r="H59" s="176"/>
      <c r="I59" s="177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63" t="s">
        <v>243</v>
      </c>
      <c r="H62" s="164"/>
      <c r="I62" s="165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66"/>
      <c r="H63" s="167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A83" sqref="A83:H83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216" t="s">
        <v>127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.75" customHeight="1">
      <c r="A2" s="217" t="s">
        <v>302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2.75">
      <c r="A3" s="218" t="s">
        <v>301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2.5">
      <c r="A4" s="221" t="s">
        <v>50</v>
      </c>
      <c r="B4" s="222"/>
      <c r="C4" s="222"/>
      <c r="D4" s="222"/>
      <c r="E4" s="222"/>
      <c r="F4" s="222"/>
      <c r="G4" s="222"/>
      <c r="H4" s="223"/>
      <c r="I4" s="55" t="s">
        <v>244</v>
      </c>
      <c r="J4" s="56" t="s">
        <v>283</v>
      </c>
      <c r="K4" s="57" t="s">
        <v>284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4">
        <v>2</v>
      </c>
      <c r="J5" s="53">
        <v>3</v>
      </c>
      <c r="K5" s="53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8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412986440</v>
      </c>
      <c r="K8" s="50">
        <f>K9+K16+K26+K35+K39</f>
        <v>502856285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0</v>
      </c>
      <c r="K9" s="50">
        <f>SUM(K10:K15)</f>
        <v>61810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>
        <v>61810</v>
      </c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3812655</v>
      </c>
      <c r="K16" s="50">
        <f>SUM(K17:K25)</f>
        <v>3628598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121829</v>
      </c>
      <c r="K17" s="7">
        <v>121829</v>
      </c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3188274</v>
      </c>
      <c r="K18" s="7">
        <v>3137626</v>
      </c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333422</v>
      </c>
      <c r="K19" s="7">
        <v>249143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169130</v>
      </c>
      <c r="K20" s="7">
        <v>120000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/>
      <c r="K25" s="7"/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389935281</v>
      </c>
      <c r="K26" s="50">
        <f>SUM(K27:K34)</f>
        <v>431105087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388246479</v>
      </c>
      <c r="K27" s="7">
        <v>429416260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1688802</v>
      </c>
      <c r="K29" s="7">
        <v>1688827</v>
      </c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19238504</v>
      </c>
      <c r="K35" s="50">
        <f>SUM(K36:K38)</f>
        <v>68060790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>
        <v>18719767</v>
      </c>
      <c r="K36" s="7">
        <v>67656803</v>
      </c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518737</v>
      </c>
      <c r="K37" s="7">
        <v>403987</v>
      </c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206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47911123</v>
      </c>
      <c r="K40" s="50">
        <f>K41+K49+K56+K64</f>
        <v>150074032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21770487</v>
      </c>
      <c r="K49" s="50">
        <f>SUM(K50:K55)</f>
        <v>76256344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19852798</v>
      </c>
      <c r="K50" s="7">
        <v>56685547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497578</v>
      </c>
      <c r="K51" s="7">
        <v>19419408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1398764</v>
      </c>
      <c r="K54" s="7">
        <v>32699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21347</v>
      </c>
      <c r="K55" s="7">
        <v>118690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26015901</v>
      </c>
      <c r="K56" s="50">
        <f>SUM(K57:K63)</f>
        <v>73701554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13924148</v>
      </c>
      <c r="K58" s="7">
        <v>61620052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12091753</v>
      </c>
      <c r="K62" s="7">
        <v>12081502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124735</v>
      </c>
      <c r="K64" s="7">
        <v>116134</v>
      </c>
    </row>
    <row r="65" spans="1:11" ht="12.75">
      <c r="A65" s="204" t="s">
        <v>47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26783</v>
      </c>
      <c r="K65" s="7">
        <v>25138</v>
      </c>
    </row>
    <row r="66" spans="1:11" ht="12.75">
      <c r="A66" s="204" t="s">
        <v>207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460924346</v>
      </c>
      <c r="K66" s="50">
        <f>K7+K8+K40+K65</f>
        <v>652955455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193" t="s">
        <v>49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215"/>
      <c r="I69" s="3">
        <v>62</v>
      </c>
      <c r="J69" s="51">
        <f>J70+J71+J72+J78+J79+J82+J85</f>
        <v>402510039</v>
      </c>
      <c r="K69" s="51">
        <f>K70+K71+K72+K78+K79+K82+K85</f>
        <v>454890594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232000000</v>
      </c>
      <c r="K70" s="7">
        <v>232000000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-5132712</v>
      </c>
      <c r="K71" s="7">
        <v>-19217000</v>
      </c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12596730</v>
      </c>
      <c r="K72" s="50">
        <f>K73+K74-K75+K76+K77</f>
        <v>37877082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11600000</v>
      </c>
      <c r="K73" s="7">
        <v>11600000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36382812</v>
      </c>
      <c r="K74" s="7">
        <v>36382812</v>
      </c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35386082</v>
      </c>
      <c r="K75" s="7">
        <v>10105730</v>
      </c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29191670</v>
      </c>
      <c r="K78" s="7">
        <v>47798639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61291410</v>
      </c>
      <c r="K79" s="50">
        <f>K80-K81</f>
        <v>99128721</v>
      </c>
    </row>
    <row r="80" spans="1:11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>
        <v>61291410</v>
      </c>
      <c r="K80" s="7">
        <v>99128721</v>
      </c>
    </row>
    <row r="81" spans="1:11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/>
      <c r="K81" s="7"/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72562941</v>
      </c>
      <c r="K82" s="50">
        <f>K83-K84</f>
        <v>57303152</v>
      </c>
    </row>
    <row r="83" spans="1:11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>
        <v>72562941</v>
      </c>
      <c r="K83" s="7">
        <v>57303152</v>
      </c>
    </row>
    <row r="84" spans="1:11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/>
      <c r="K84" s="7"/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1945865</v>
      </c>
      <c r="K86" s="50">
        <f>SUM(K87:K89)</f>
        <v>1990894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1945865</v>
      </c>
      <c r="K87" s="7">
        <v>1990894</v>
      </c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19628088</v>
      </c>
      <c r="K90" s="50">
        <f>SUM(K91:K99)</f>
        <v>67656803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>
        <v>19628088</v>
      </c>
      <c r="K92" s="7">
        <v>67656803</v>
      </c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36748488</v>
      </c>
      <c r="K100" s="50">
        <f>SUM(K101:K112)</f>
        <v>128217933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11136504</v>
      </c>
      <c r="K101" s="7"/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/>
      <c r="K102" s="7"/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22833763</v>
      </c>
      <c r="K103" s="7">
        <v>52020582</v>
      </c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>
        <v>138844</v>
      </c>
      <c r="K104" s="7">
        <v>138844</v>
      </c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233180</v>
      </c>
      <c r="K105" s="7">
        <v>423345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>
        <v>70000000</v>
      </c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732867</v>
      </c>
      <c r="K108" s="7">
        <v>748337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/>
      <c r="K109" s="7">
        <v>794581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1202880</v>
      </c>
      <c r="K110" s="7">
        <v>2614254</v>
      </c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470450</v>
      </c>
      <c r="K112" s="7">
        <v>1477990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91866</v>
      </c>
      <c r="K113" s="7">
        <v>199231</v>
      </c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460924346</v>
      </c>
      <c r="K114" s="50">
        <f>K69+K86+K90+K100+K113</f>
        <v>652955455</v>
      </c>
    </row>
    <row r="115" spans="1:11" ht="12.75">
      <c r="A115" s="190" t="s">
        <v>48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/>
      <c r="K115" s="8"/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183" t="s">
        <v>4</v>
      </c>
      <c r="B119" s="184"/>
      <c r="C119" s="184"/>
      <c r="D119" s="184"/>
      <c r="E119" s="184"/>
      <c r="F119" s="184"/>
      <c r="G119" s="184"/>
      <c r="H119" s="185"/>
      <c r="I119" s="4">
        <v>110</v>
      </c>
      <c r="J119" s="8"/>
      <c r="K119" s="8"/>
    </row>
    <row r="120" spans="1:11" ht="12.75">
      <c r="A120" s="186" t="s">
        <v>276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6">
      <selection activeCell="L16" sqref="L16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2.75" customHeight="1">
      <c r="A2" s="228" t="s">
        <v>303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44" t="s">
        <v>301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5" t="s">
        <v>245</v>
      </c>
      <c r="J4" s="242" t="s">
        <v>283</v>
      </c>
      <c r="K4" s="242"/>
      <c r="L4" s="242" t="s">
        <v>284</v>
      </c>
      <c r="M4" s="242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9">
        <v>111</v>
      </c>
      <c r="J7" s="51">
        <f>SUM(J8:J9)</f>
        <v>35937439</v>
      </c>
      <c r="K7" s="51">
        <f>SUM(K8:K9)</f>
        <v>3345821</v>
      </c>
      <c r="L7" s="51">
        <f>SUM(L8:L9)</f>
        <v>36722440</v>
      </c>
      <c r="M7" s="51">
        <f>SUM(M8:M9)</f>
        <v>3961126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13574831</v>
      </c>
      <c r="K8" s="7">
        <v>3343824</v>
      </c>
      <c r="L8" s="7">
        <v>14137297</v>
      </c>
      <c r="M8" s="7">
        <v>3945070</v>
      </c>
    </row>
    <row r="9" spans="1:13" ht="12.75">
      <c r="A9" s="204" t="s">
        <v>94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22362608</v>
      </c>
      <c r="K9" s="7">
        <v>1997</v>
      </c>
      <c r="L9" s="7">
        <v>22585143</v>
      </c>
      <c r="M9" s="7">
        <v>16056</v>
      </c>
    </row>
    <row r="10" spans="1:13" ht="12.75">
      <c r="A10" s="204" t="s">
        <v>7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13603143</v>
      </c>
      <c r="K10" s="50">
        <f>K11+K12+K16+K20+K21+K22+K25+K26</f>
        <v>3618664</v>
      </c>
      <c r="L10" s="50">
        <f>L11+L12+L16+L20+L21+L22+L25+L26</f>
        <v>12767444</v>
      </c>
      <c r="M10" s="50">
        <f>M11+M12+M16+M20+M21+M22+M25+M26</f>
        <v>3195854</v>
      </c>
    </row>
    <row r="11" spans="1:13" ht="12.75">
      <c r="A11" s="204" t="s">
        <v>95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761126</v>
      </c>
      <c r="K12" s="50">
        <v>163167</v>
      </c>
      <c r="L12" s="50">
        <f>SUM(L13:L15)</f>
        <v>658928</v>
      </c>
      <c r="M12" s="50">
        <f>SUM(M13:M15)</f>
        <v>171002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175159</v>
      </c>
      <c r="K13" s="7">
        <v>88713</v>
      </c>
      <c r="L13" s="7">
        <v>147031</v>
      </c>
      <c r="M13" s="7">
        <v>35895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585967</v>
      </c>
      <c r="K15" s="7">
        <v>436621</v>
      </c>
      <c r="L15" s="7">
        <v>511897</v>
      </c>
      <c r="M15" s="7">
        <v>135107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8686239</v>
      </c>
      <c r="K16" s="50">
        <f>SUM(K17:K19)</f>
        <v>2168443</v>
      </c>
      <c r="L16" s="50">
        <f>SUM(L17:L19)</f>
        <v>9021095</v>
      </c>
      <c r="M16" s="50">
        <f>SUM(M17:M19)</f>
        <v>2257186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4286113</v>
      </c>
      <c r="K17" s="7">
        <v>1117601</v>
      </c>
      <c r="L17" s="7">
        <v>4602998</v>
      </c>
      <c r="M17" s="7">
        <v>1173289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3125354</v>
      </c>
      <c r="K18" s="7">
        <v>732607</v>
      </c>
      <c r="L18" s="7">
        <v>3095604</v>
      </c>
      <c r="M18" s="7">
        <v>771099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1274772</v>
      </c>
      <c r="K19" s="7">
        <v>318235</v>
      </c>
      <c r="L19" s="7">
        <v>1322493</v>
      </c>
      <c r="M19" s="7">
        <v>312798</v>
      </c>
    </row>
    <row r="20" spans="1:13" ht="12.75">
      <c r="A20" s="204" t="s">
        <v>96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206434</v>
      </c>
      <c r="K20" s="7">
        <v>57088</v>
      </c>
      <c r="L20" s="7">
        <v>254913</v>
      </c>
      <c r="M20" s="7">
        <v>64320</v>
      </c>
    </row>
    <row r="21" spans="1:13" ht="12.75">
      <c r="A21" s="204" t="s">
        <v>97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3057264</v>
      </c>
      <c r="K21" s="7">
        <v>565586</v>
      </c>
      <c r="L21" s="7">
        <v>2776658</v>
      </c>
      <c r="M21" s="7">
        <v>703346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664380</v>
      </c>
      <c r="K22" s="50">
        <f>SUM(K23:K24)</f>
        <v>664380</v>
      </c>
      <c r="L22" s="50">
        <f>SUM(L23:L24)</f>
        <v>0</v>
      </c>
      <c r="M22" s="50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>
        <v>664380</v>
      </c>
      <c r="K24" s="7">
        <v>664380</v>
      </c>
      <c r="L24" s="7"/>
      <c r="M24" s="7"/>
    </row>
    <row r="25" spans="1:13" ht="12.75">
      <c r="A25" s="204" t="s">
        <v>98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227700</v>
      </c>
      <c r="K25" s="7"/>
      <c r="L25" s="7">
        <v>55850</v>
      </c>
      <c r="M25" s="7"/>
    </row>
    <row r="26" spans="1:13" ht="12.75">
      <c r="A26" s="204" t="s">
        <v>41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/>
      <c r="K26" s="7"/>
      <c r="L26" s="7"/>
      <c r="M26" s="7"/>
    </row>
    <row r="27" spans="1:13" ht="12.75">
      <c r="A27" s="204" t="s">
        <v>179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68122609</v>
      </c>
      <c r="K27" s="50">
        <f>SUM(K28:K32)</f>
        <v>28726898</v>
      </c>
      <c r="L27" s="50">
        <f>SUM(L28:L32)</f>
        <v>65155277</v>
      </c>
      <c r="M27" s="50">
        <f>SUM(M28:M32)</f>
        <v>28901011</v>
      </c>
    </row>
    <row r="28" spans="1:13" ht="12.75">
      <c r="A28" s="204" t="s">
        <v>193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53187360</v>
      </c>
      <c r="K28" s="7">
        <v>26379745</v>
      </c>
      <c r="L28" s="7">
        <v>32841435</v>
      </c>
      <c r="M28" s="7">
        <v>17459820</v>
      </c>
    </row>
    <row r="29" spans="1:13" ht="12.75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14935249</v>
      </c>
      <c r="K29" s="7">
        <v>2347153</v>
      </c>
      <c r="L29" s="7">
        <v>32313842</v>
      </c>
      <c r="M29" s="7">
        <v>11441191</v>
      </c>
    </row>
    <row r="30" spans="1:13" ht="12.75">
      <c r="A30" s="204" t="s">
        <v>115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189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116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180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17636768</v>
      </c>
      <c r="K33" s="50">
        <f>SUM(K34:K37)</f>
        <v>3140236</v>
      </c>
      <c r="L33" s="50">
        <f>SUM(L34:L37)</f>
        <v>30469738</v>
      </c>
      <c r="M33" s="50">
        <f>SUM(M34:M37)</f>
        <v>7772707</v>
      </c>
    </row>
    <row r="34" spans="1:13" ht="12.75">
      <c r="A34" s="204" t="s">
        <v>57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12.75">
      <c r="A35" s="204" t="s">
        <v>56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15802675</v>
      </c>
      <c r="K35" s="7">
        <v>1306143</v>
      </c>
      <c r="L35" s="7">
        <v>30469738</v>
      </c>
      <c r="M35" s="7">
        <v>7772707</v>
      </c>
    </row>
    <row r="36" spans="1:13" ht="12.75">
      <c r="A36" s="204" t="s">
        <v>190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1834093</v>
      </c>
      <c r="K36" s="7">
        <v>1834093</v>
      </c>
      <c r="L36" s="7"/>
      <c r="M36" s="7"/>
    </row>
    <row r="37" spans="1:13" ht="12.75">
      <c r="A37" s="204" t="s">
        <v>58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164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165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191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192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181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104060048</v>
      </c>
      <c r="K42" s="50">
        <f>K7+K27+K38+K40</f>
        <v>32072719</v>
      </c>
      <c r="L42" s="50">
        <f>L7+L27+L38+L40</f>
        <v>101877717</v>
      </c>
      <c r="M42" s="50">
        <f>M7+M27+M38+M40</f>
        <v>32862137</v>
      </c>
    </row>
    <row r="43" spans="1:13" ht="12.75">
      <c r="A43" s="204" t="s">
        <v>182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31239911</v>
      </c>
      <c r="K43" s="50">
        <f>K10+K33+K39+K41</f>
        <v>6758900</v>
      </c>
      <c r="L43" s="50">
        <f>L10+L33+L39+L41</f>
        <v>43237182</v>
      </c>
      <c r="M43" s="50">
        <f>M10+M33+M39+M41</f>
        <v>10968561</v>
      </c>
    </row>
    <row r="44" spans="1:13" ht="12.75">
      <c r="A44" s="204" t="s">
        <v>202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72820137</v>
      </c>
      <c r="K44" s="50">
        <f>K42-K43</f>
        <v>25313819</v>
      </c>
      <c r="L44" s="50">
        <f>L42-L43</f>
        <v>58640535</v>
      </c>
      <c r="M44" s="50">
        <f>M42-M43</f>
        <v>21893576</v>
      </c>
    </row>
    <row r="45" spans="1:13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0">
        <f>IF(J42&gt;J43,J42-J43,0)</f>
        <v>72820137</v>
      </c>
      <c r="K45" s="50">
        <f>IF(K42&gt;K43,K42-K43,0)</f>
        <v>25313819</v>
      </c>
      <c r="L45" s="50">
        <f>IF(L42&gt;L43,L42-L43,0)</f>
        <v>58640535</v>
      </c>
      <c r="M45" s="50">
        <f>IF(M42&gt;M43,M42-M43,0)</f>
        <v>21893576</v>
      </c>
    </row>
    <row r="46" spans="1:13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4" t="s">
        <v>183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257196</v>
      </c>
      <c r="K47" s="7">
        <v>64299</v>
      </c>
      <c r="L47" s="7">
        <v>1337383</v>
      </c>
      <c r="M47" s="7">
        <v>334346</v>
      </c>
    </row>
    <row r="48" spans="1:13" ht="12.75">
      <c r="A48" s="204" t="s">
        <v>203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72562941</v>
      </c>
      <c r="K48" s="50">
        <f>K44-K47</f>
        <v>25249520</v>
      </c>
      <c r="L48" s="50">
        <f>L44-L47</f>
        <v>57303152</v>
      </c>
      <c r="M48" s="50">
        <f>M44-M47</f>
        <v>21559230</v>
      </c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0">
        <f>IF(J48&gt;0,J48,0)</f>
        <v>72562941</v>
      </c>
      <c r="K49" s="50">
        <f>IF(K48&gt;0,K48,0)</f>
        <v>25249520</v>
      </c>
      <c r="L49" s="50">
        <f>IF(L48&gt;0,L48,0)</f>
        <v>57303152</v>
      </c>
      <c r="M49" s="50">
        <f>IF(M48&gt;0,M48,0)</f>
        <v>21559230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2"/>
      <c r="J52" s="52"/>
      <c r="K52" s="52"/>
      <c r="L52" s="52"/>
      <c r="M52" s="59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3" t="s">
        <v>158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f>J48</f>
        <v>72562941</v>
      </c>
      <c r="K56" s="6">
        <f>K48</f>
        <v>25249520</v>
      </c>
      <c r="L56" s="6">
        <f>L48</f>
        <v>57303152</v>
      </c>
      <c r="M56" s="6">
        <f>M48</f>
        <v>21559230</v>
      </c>
    </row>
    <row r="57" spans="1:13" ht="12.75">
      <c r="A57" s="204" t="s">
        <v>187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29191670</v>
      </c>
      <c r="K57" s="50">
        <f>SUM(K58:K64)</f>
        <v>14412372</v>
      </c>
      <c r="L57" s="50">
        <f>SUM(L58:L64)</f>
        <v>18606969</v>
      </c>
      <c r="M57" s="50">
        <f>SUM(M58:M64)</f>
        <v>24054087</v>
      </c>
    </row>
    <row r="58" spans="1:13" ht="12.75">
      <c r="A58" s="204" t="s">
        <v>194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29191670</v>
      </c>
      <c r="K58" s="7">
        <v>14412372</v>
      </c>
      <c r="L58" s="7">
        <v>18606969</v>
      </c>
      <c r="M58" s="7">
        <v>24054087</v>
      </c>
    </row>
    <row r="59" spans="1:13" ht="12.75">
      <c r="A59" s="204" t="s">
        <v>195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39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196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197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198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199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188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5838334</v>
      </c>
      <c r="K65" s="7">
        <v>2882474</v>
      </c>
      <c r="L65" s="7">
        <v>3721394</v>
      </c>
      <c r="M65" s="7">
        <v>4810817</v>
      </c>
    </row>
    <row r="66" spans="1:13" ht="12.75">
      <c r="A66" s="204" t="s">
        <v>162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23353336</v>
      </c>
      <c r="K66" s="50">
        <f>K57-K65</f>
        <v>11529898</v>
      </c>
      <c r="L66" s="50">
        <f>L57-L65</f>
        <v>14885575</v>
      </c>
      <c r="M66" s="50">
        <f>M57-M65</f>
        <v>19243270</v>
      </c>
    </row>
    <row r="67" spans="1:13" ht="12.75">
      <c r="A67" s="204" t="s">
        <v>163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95916277</v>
      </c>
      <c r="K67" s="58">
        <f>K56+K66</f>
        <v>36779418</v>
      </c>
      <c r="L67" s="58">
        <f>L56+L66</f>
        <v>72188727</v>
      </c>
      <c r="M67" s="58">
        <f>M56+M66</f>
        <v>40802500</v>
      </c>
    </row>
    <row r="68" spans="1:13" ht="12.75" customHeight="1">
      <c r="A68" s="232" t="s">
        <v>278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157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29" t="s">
        <v>201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M65 M58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K12:M22 K23:L26 K27:M27 M35 K33:M33 K28:L32 K34:L41 M28:M29 J7:M10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"/>
    </sheetView>
  </sheetViews>
  <sheetFormatPr defaultColWidth="9.140625" defaultRowHeight="12.75"/>
  <cols>
    <col min="1" max="8" width="9.140625" style="49" customWidth="1"/>
    <col min="9" max="9" width="7.8515625" style="49" customWidth="1"/>
    <col min="10" max="10" width="9.8515625" style="49" customWidth="1"/>
    <col min="11" max="11" width="10.28125" style="49" customWidth="1"/>
    <col min="12" max="16384" width="9.140625" style="49" customWidth="1"/>
  </cols>
  <sheetData>
    <row r="1" spans="1:11" ht="12.75" customHeight="1">
      <c r="A1" s="250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301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50</v>
      </c>
      <c r="B4" s="252"/>
      <c r="C4" s="252"/>
      <c r="D4" s="252"/>
      <c r="E4" s="252"/>
      <c r="F4" s="252"/>
      <c r="G4" s="252"/>
      <c r="H4" s="252"/>
      <c r="I4" s="63" t="s">
        <v>245</v>
      </c>
      <c r="J4" s="64" t="s">
        <v>283</v>
      </c>
      <c r="K4" s="64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5">
        <v>2</v>
      </c>
      <c r="J5" s="66" t="s">
        <v>248</v>
      </c>
      <c r="K5" s="66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45"/>
      <c r="J6" s="245"/>
      <c r="K6" s="246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72820137</v>
      </c>
      <c r="K7" s="7">
        <v>58640535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206434</v>
      </c>
      <c r="K8" s="7">
        <v>254913</v>
      </c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773322</v>
      </c>
      <c r="K9" s="7">
        <v>3419129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140220</v>
      </c>
      <c r="K12" s="7">
        <v>150750</v>
      </c>
    </row>
    <row r="13" spans="1:11" ht="12.75">
      <c r="A13" s="204" t="s">
        <v>131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73940113</v>
      </c>
      <c r="K13" s="50">
        <f>SUM(K7:K12)</f>
        <v>62465327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15960</v>
      </c>
      <c r="K15" s="7">
        <v>54485857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310187</v>
      </c>
      <c r="K17" s="7">
        <v>1337383</v>
      </c>
    </row>
    <row r="18" spans="1:11" ht="12.75">
      <c r="A18" s="204" t="s">
        <v>132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326147</v>
      </c>
      <c r="K18" s="50">
        <f>SUM(K14:K17)</f>
        <v>55823240</v>
      </c>
    </row>
    <row r="19" spans="1:11" ht="12.75">
      <c r="A19" s="204" t="s">
        <v>30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73613966</v>
      </c>
      <c r="K19" s="50">
        <f>IF(K13&gt;K18,K13-K18,0)</f>
        <v>6642087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3" t="s">
        <v>133</v>
      </c>
      <c r="B21" s="194"/>
      <c r="C21" s="194"/>
      <c r="D21" s="194"/>
      <c r="E21" s="194"/>
      <c r="F21" s="194"/>
      <c r="G21" s="194"/>
      <c r="H21" s="194"/>
      <c r="I21" s="245"/>
      <c r="J21" s="245"/>
      <c r="K21" s="246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7"/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4" t="s">
        <v>137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0</v>
      </c>
      <c r="K27" s="50">
        <f>SUM(K22:K26)</f>
        <v>0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236146</v>
      </c>
      <c r="K28" s="7">
        <v>132666</v>
      </c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56327570</v>
      </c>
      <c r="K29" s="7">
        <v>22562837</v>
      </c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204" t="s">
        <v>2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56563716</v>
      </c>
      <c r="K31" s="50">
        <f>SUM(K28:K30)</f>
        <v>22695503</v>
      </c>
    </row>
    <row r="32" spans="1:11" ht="12.75">
      <c r="A32" s="204" t="s">
        <v>32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56563716</v>
      </c>
      <c r="K33" s="50">
        <f>IF(K31&gt;K27,K31-K27,0)</f>
        <v>22695503</v>
      </c>
    </row>
    <row r="34" spans="1:11" ht="12.75">
      <c r="A34" s="193" t="s">
        <v>134</v>
      </c>
      <c r="B34" s="194"/>
      <c r="C34" s="194"/>
      <c r="D34" s="194"/>
      <c r="E34" s="194"/>
      <c r="F34" s="194"/>
      <c r="G34" s="194"/>
      <c r="H34" s="194"/>
      <c r="I34" s="245"/>
      <c r="J34" s="245"/>
      <c r="K34" s="246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>
        <v>50000000</v>
      </c>
      <c r="K35" s="7">
        <v>70000000</v>
      </c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46235494</v>
      </c>
      <c r="K36" s="7">
        <v>98942139</v>
      </c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>
        <v>11196064</v>
      </c>
    </row>
    <row r="38" spans="1:11" ht="12.75">
      <c r="A38" s="204" t="s">
        <v>59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f>SUM(J35:J37)</f>
        <v>96235494</v>
      </c>
      <c r="K38" s="50">
        <f>SUM(K35:K37)</f>
        <v>180138203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62810134</v>
      </c>
      <c r="K39" s="7">
        <v>32863110</v>
      </c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>
        <v>23046304</v>
      </c>
      <c r="K40" s="7">
        <v>34725630</v>
      </c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2415321</v>
      </c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25128287</v>
      </c>
      <c r="K43" s="7">
        <v>96507938</v>
      </c>
    </row>
    <row r="44" spans="1:11" ht="12.75">
      <c r="A44" s="204" t="s">
        <v>60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113400046</v>
      </c>
      <c r="K44" s="50">
        <f>SUM(K39:K43)</f>
        <v>164096678</v>
      </c>
    </row>
    <row r="45" spans="1:11" ht="12.75">
      <c r="A45" s="204" t="s">
        <v>11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0</v>
      </c>
      <c r="K45" s="50">
        <f>IF(K38&gt;K44,K38-K44,0)</f>
        <v>16041525</v>
      </c>
    </row>
    <row r="46" spans="1:11" ht="12.75">
      <c r="A46" s="204" t="s">
        <v>12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17164552</v>
      </c>
      <c r="K46" s="50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v>114302</v>
      </c>
      <c r="K48" s="50">
        <f>IF(K20-K19+K33-K32+K46-K45&gt;0,K20-K19+K33-K32+K46-K45,0)</f>
        <v>11891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239037</v>
      </c>
      <c r="K49" s="7">
        <v>124735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0</v>
      </c>
      <c r="K50" s="7">
        <f>K47</f>
        <v>0</v>
      </c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v>114302</v>
      </c>
      <c r="K51" s="7">
        <v>8601</v>
      </c>
    </row>
    <row r="52" spans="1:11" ht="12.75">
      <c r="A52" s="183" t="s">
        <v>146</v>
      </c>
      <c r="B52" s="184"/>
      <c r="C52" s="184"/>
      <c r="D52" s="184"/>
      <c r="E52" s="184"/>
      <c r="F52" s="184"/>
      <c r="G52" s="184"/>
      <c r="H52" s="184"/>
      <c r="I52" s="4">
        <v>44</v>
      </c>
      <c r="J52" s="62">
        <f>J49+J50-J51</f>
        <v>124735</v>
      </c>
      <c r="K52" s="58">
        <f>K49+K50-K51</f>
        <v>116134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9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39"/>
      <c r="B2" s="67"/>
      <c r="C2" s="256" t="s">
        <v>247</v>
      </c>
      <c r="D2" s="256"/>
      <c r="E2" s="70">
        <v>40544</v>
      </c>
      <c r="F2" s="40" t="s">
        <v>216</v>
      </c>
      <c r="G2" s="257">
        <v>40908</v>
      </c>
      <c r="H2" s="258"/>
      <c r="I2" s="67"/>
      <c r="J2" s="67"/>
      <c r="K2" s="67"/>
      <c r="L2" s="71"/>
    </row>
    <row r="3" spans="1:11" ht="23.25">
      <c r="A3" s="259" t="s">
        <v>50</v>
      </c>
      <c r="B3" s="259"/>
      <c r="C3" s="259"/>
      <c r="D3" s="259"/>
      <c r="E3" s="259"/>
      <c r="F3" s="259"/>
      <c r="G3" s="259"/>
      <c r="H3" s="259"/>
      <c r="I3" s="74" t="s">
        <v>270</v>
      </c>
      <c r="J3" s="75" t="s">
        <v>124</v>
      </c>
      <c r="K3" s="75" t="s">
        <v>125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77">
        <v>2</v>
      </c>
      <c r="J4" s="76" t="s">
        <v>248</v>
      </c>
      <c r="K4" s="76" t="s">
        <v>249</v>
      </c>
    </row>
    <row r="5" spans="1:11" ht="12.75">
      <c r="A5" s="254" t="s">
        <v>250</v>
      </c>
      <c r="B5" s="255"/>
      <c r="C5" s="255"/>
      <c r="D5" s="255"/>
      <c r="E5" s="255"/>
      <c r="F5" s="255"/>
      <c r="G5" s="255"/>
      <c r="H5" s="255"/>
      <c r="I5" s="41">
        <v>1</v>
      </c>
      <c r="J5" s="42">
        <v>232000000</v>
      </c>
      <c r="K5" s="42">
        <v>232000000</v>
      </c>
    </row>
    <row r="6" spans="1:11" ht="12.75">
      <c r="A6" s="254" t="s">
        <v>251</v>
      </c>
      <c r="B6" s="255"/>
      <c r="C6" s="255"/>
      <c r="D6" s="255"/>
      <c r="E6" s="255"/>
      <c r="F6" s="255"/>
      <c r="G6" s="255"/>
      <c r="H6" s="255"/>
      <c r="I6" s="41">
        <v>2</v>
      </c>
      <c r="J6" s="43">
        <v>-5132712</v>
      </c>
      <c r="K6" s="43">
        <v>-19217000</v>
      </c>
    </row>
    <row r="7" spans="1:11" ht="12.75">
      <c r="A7" s="254" t="s">
        <v>252</v>
      </c>
      <c r="B7" s="255"/>
      <c r="C7" s="255"/>
      <c r="D7" s="255"/>
      <c r="E7" s="255"/>
      <c r="F7" s="255"/>
      <c r="G7" s="255"/>
      <c r="H7" s="255"/>
      <c r="I7" s="41">
        <v>3</v>
      </c>
      <c r="J7" s="43">
        <v>12596730</v>
      </c>
      <c r="K7" s="43">
        <v>37877082</v>
      </c>
    </row>
    <row r="8" spans="1:11" ht="12.75">
      <c r="A8" s="254" t="s">
        <v>253</v>
      </c>
      <c r="B8" s="255"/>
      <c r="C8" s="255"/>
      <c r="D8" s="255"/>
      <c r="E8" s="255"/>
      <c r="F8" s="255"/>
      <c r="G8" s="255"/>
      <c r="H8" s="255"/>
      <c r="I8" s="41">
        <v>4</v>
      </c>
      <c r="J8" s="43">
        <v>61291410</v>
      </c>
      <c r="K8" s="43">
        <v>99128721</v>
      </c>
    </row>
    <row r="9" spans="1:11" ht="12.75">
      <c r="A9" s="254" t="s">
        <v>254</v>
      </c>
      <c r="B9" s="255"/>
      <c r="C9" s="255"/>
      <c r="D9" s="255"/>
      <c r="E9" s="255"/>
      <c r="F9" s="255"/>
      <c r="G9" s="255"/>
      <c r="H9" s="255"/>
      <c r="I9" s="41">
        <v>5</v>
      </c>
      <c r="J9" s="43">
        <v>72562941</v>
      </c>
      <c r="K9" s="43">
        <v>57303152</v>
      </c>
    </row>
    <row r="10" spans="1:11" ht="12.75">
      <c r="A10" s="254" t="s">
        <v>255</v>
      </c>
      <c r="B10" s="255"/>
      <c r="C10" s="255"/>
      <c r="D10" s="255"/>
      <c r="E10" s="255"/>
      <c r="F10" s="255"/>
      <c r="G10" s="255"/>
      <c r="H10" s="255"/>
      <c r="I10" s="41">
        <v>6</v>
      </c>
      <c r="J10" s="43"/>
      <c r="K10" s="43"/>
    </row>
    <row r="11" spans="1:11" ht="12.75">
      <c r="A11" s="254" t="s">
        <v>256</v>
      </c>
      <c r="B11" s="255"/>
      <c r="C11" s="255"/>
      <c r="D11" s="255"/>
      <c r="E11" s="255"/>
      <c r="F11" s="255"/>
      <c r="G11" s="255"/>
      <c r="H11" s="255"/>
      <c r="I11" s="41">
        <v>7</v>
      </c>
      <c r="J11" s="43"/>
      <c r="K11" s="43"/>
    </row>
    <row r="12" spans="1:11" ht="12.75">
      <c r="A12" s="254" t="s">
        <v>257</v>
      </c>
      <c r="B12" s="255"/>
      <c r="C12" s="255"/>
      <c r="D12" s="255"/>
      <c r="E12" s="255"/>
      <c r="F12" s="255"/>
      <c r="G12" s="255"/>
      <c r="H12" s="255"/>
      <c r="I12" s="41">
        <v>8</v>
      </c>
      <c r="J12" s="43"/>
      <c r="K12" s="43"/>
    </row>
    <row r="13" spans="1:11" ht="12.75">
      <c r="A13" s="254" t="s">
        <v>258</v>
      </c>
      <c r="B13" s="255"/>
      <c r="C13" s="255"/>
      <c r="D13" s="255"/>
      <c r="E13" s="255"/>
      <c r="F13" s="255"/>
      <c r="G13" s="255"/>
      <c r="H13" s="255"/>
      <c r="I13" s="41">
        <v>9</v>
      </c>
      <c r="J13" s="43">
        <v>29191670</v>
      </c>
      <c r="K13" s="43">
        <v>47798639</v>
      </c>
    </row>
    <row r="14" spans="1:11" ht="12.75">
      <c r="A14" s="261" t="s">
        <v>259</v>
      </c>
      <c r="B14" s="262"/>
      <c r="C14" s="262"/>
      <c r="D14" s="262"/>
      <c r="E14" s="262"/>
      <c r="F14" s="262"/>
      <c r="G14" s="262"/>
      <c r="H14" s="262"/>
      <c r="I14" s="41">
        <v>10</v>
      </c>
      <c r="J14" s="72">
        <f>SUM(J5:J13)</f>
        <v>402510039</v>
      </c>
      <c r="K14" s="72">
        <f>SUM(K5:K13)</f>
        <v>454890594</v>
      </c>
    </row>
    <row r="15" spans="1:11" ht="12.75">
      <c r="A15" s="254" t="s">
        <v>260</v>
      </c>
      <c r="B15" s="255"/>
      <c r="C15" s="255"/>
      <c r="D15" s="255"/>
      <c r="E15" s="255"/>
      <c r="F15" s="255"/>
      <c r="G15" s="255"/>
      <c r="H15" s="255"/>
      <c r="I15" s="41">
        <v>11</v>
      </c>
      <c r="J15" s="43">
        <v>29191670</v>
      </c>
      <c r="K15" s="43">
        <v>18606869</v>
      </c>
    </row>
    <row r="16" spans="1:11" ht="12.75">
      <c r="A16" s="254" t="s">
        <v>261</v>
      </c>
      <c r="B16" s="255"/>
      <c r="C16" s="255"/>
      <c r="D16" s="255"/>
      <c r="E16" s="255"/>
      <c r="F16" s="255"/>
      <c r="G16" s="255"/>
      <c r="H16" s="255"/>
      <c r="I16" s="41">
        <v>12</v>
      </c>
      <c r="J16" s="43"/>
      <c r="K16" s="43"/>
    </row>
    <row r="17" spans="1:11" ht="12.75">
      <c r="A17" s="254" t="s">
        <v>262</v>
      </c>
      <c r="B17" s="255"/>
      <c r="C17" s="255"/>
      <c r="D17" s="255"/>
      <c r="E17" s="255"/>
      <c r="F17" s="255"/>
      <c r="G17" s="255"/>
      <c r="H17" s="255"/>
      <c r="I17" s="41">
        <v>13</v>
      </c>
      <c r="J17" s="43"/>
      <c r="K17" s="43"/>
    </row>
    <row r="18" spans="1:11" ht="12.75">
      <c r="A18" s="254" t="s">
        <v>263</v>
      </c>
      <c r="B18" s="255"/>
      <c r="C18" s="255"/>
      <c r="D18" s="255"/>
      <c r="E18" s="255"/>
      <c r="F18" s="255"/>
      <c r="G18" s="255"/>
      <c r="H18" s="255"/>
      <c r="I18" s="41">
        <v>14</v>
      </c>
      <c r="J18" s="43"/>
      <c r="K18" s="43"/>
    </row>
    <row r="19" spans="1:11" ht="12.75">
      <c r="A19" s="254" t="s">
        <v>264</v>
      </c>
      <c r="B19" s="255"/>
      <c r="C19" s="255"/>
      <c r="D19" s="255"/>
      <c r="E19" s="255"/>
      <c r="F19" s="255"/>
      <c r="G19" s="255"/>
      <c r="H19" s="255"/>
      <c r="I19" s="41">
        <v>15</v>
      </c>
      <c r="J19" s="43"/>
      <c r="K19" s="43"/>
    </row>
    <row r="20" spans="1:11" ht="12.75">
      <c r="A20" s="254" t="s">
        <v>265</v>
      </c>
      <c r="B20" s="255"/>
      <c r="C20" s="255"/>
      <c r="D20" s="255"/>
      <c r="E20" s="255"/>
      <c r="F20" s="255"/>
      <c r="G20" s="255"/>
      <c r="H20" s="255"/>
      <c r="I20" s="41">
        <v>16</v>
      </c>
      <c r="J20" s="43">
        <v>47101315</v>
      </c>
      <c r="K20" s="43">
        <v>33773586</v>
      </c>
    </row>
    <row r="21" spans="1:11" ht="12.75">
      <c r="A21" s="261" t="s">
        <v>266</v>
      </c>
      <c r="B21" s="262"/>
      <c r="C21" s="262"/>
      <c r="D21" s="262"/>
      <c r="E21" s="262"/>
      <c r="F21" s="262"/>
      <c r="G21" s="262"/>
      <c r="H21" s="262"/>
      <c r="I21" s="41">
        <v>17</v>
      </c>
      <c r="J21" s="73">
        <f>SUM(J15:J20)</f>
        <v>76292985</v>
      </c>
      <c r="K21" s="73">
        <f>SUM(K15:K20)</f>
        <v>52380455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267</v>
      </c>
      <c r="B23" s="264"/>
      <c r="C23" s="264"/>
      <c r="D23" s="264"/>
      <c r="E23" s="264"/>
      <c r="F23" s="264"/>
      <c r="G23" s="264"/>
      <c r="H23" s="264"/>
      <c r="I23" s="44">
        <v>18</v>
      </c>
      <c r="J23" s="42"/>
      <c r="K23" s="42"/>
    </row>
    <row r="24" spans="1:11" ht="17.25" customHeight="1">
      <c r="A24" s="265" t="s">
        <v>268</v>
      </c>
      <c r="B24" s="266"/>
      <c r="C24" s="266"/>
      <c r="D24" s="266"/>
      <c r="E24" s="266"/>
      <c r="F24" s="266"/>
      <c r="G24" s="266"/>
      <c r="H24" s="266"/>
      <c r="I24" s="45">
        <v>19</v>
      </c>
      <c r="J24" s="73"/>
      <c r="K24" s="73"/>
    </row>
    <row r="25" spans="1:11" ht="30" customHeight="1">
      <c r="A25" s="267" t="s">
        <v>269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2012-01-16T09:11:38Z</cp:lastPrinted>
  <dcterms:created xsi:type="dcterms:W3CDTF">2008-10-17T11:51:54Z</dcterms:created>
  <dcterms:modified xsi:type="dcterms:W3CDTF">2012-01-18T14:47:29Z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