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<sst xmlns="http://schemas.openxmlformats.org/spreadsheetml/2006/main" count="346" uniqueCount="312">
  <si>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</si>
  <si>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</si>
  <si>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</si>
  <si>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</si>
  <si>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</si>
  <si>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</si>
  <si>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</si>
  <si>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</si>
  <si>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</si>
  <si>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</si>
  <si>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</si>
  <si>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</si>
  <si>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</si>
  <si>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</si>
  <si>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</si>
  <si>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</si>
  <si>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</si>
  <si>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</si>
  <si>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</si>
  <si>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</si>
  <si>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</si>
  <si>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</si>
  <si>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</si>
  <si>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</si>
  <si>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</si>
  <si>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</si>
  <si>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</si>
  <si>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</si>
  <si>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</si>
  <si>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</si>
  <si>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</si>
  <si>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</si>
  <si>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</si>
  <si>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</si>
  <si>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</si>
  <si>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</si>
  <si>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</si>
  <si>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</si>
  <si>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</si>
  <si>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</si>
  <si>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</si>
  <si>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</si>
  <si>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</si>
  <si>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</si>
  <si>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</si>
  <si>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</si>
  <si>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</si>
  <si>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</si>
  <si>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</si>
  <si>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</si>
  <si>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</si>
  <si>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</si>
  <si>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</si>
  <si>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</si>
  <si>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</si>
  <si>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</si>
  <si>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</si>
  <si>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</si>
  <si>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</si>
  <si>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</si>
  <si>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</si>
  <si>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</si>
  <si>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</si>
  <si>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</si>
  <si>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</si>
  <si>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</si>
  <si>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</si>
  <si>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</si>
  <si>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</si>
  <si>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</si>
  <si>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</si>
  <si>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</si>
  <si>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</si>
  <si>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</si>
  <si>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</si>
  <si>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</si>
  <si>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</si>
  <si>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</si>
  <si>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</si>
  <si>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</si>
  <si>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</si>
  <si>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</si>
  <si>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</si>
  <si>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</si>
  <si>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</si>
  <si>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</si>
  <si>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</si>
  <si>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</si>
  <si>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</si>
  <si>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</si>
  <si>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</si>
  <si>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</si>
  <si>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</si>
  <si>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</si>
  <si>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</si>
  <si>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</si>
  <si>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</si>
  <si>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</si>
  <si>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</si>
  <si>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</si>
  <si>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</si>
  <si>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</si>
  <si>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</si>
  <si>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</si>
  <si>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</si>
  <si>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</si>
  <si>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</si>
  <si>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</si>
  <si>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</si>
  <si>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</si>
  <si>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</si>
  <si>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</si>
  <si>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</si>
  <si>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</si>
  <si>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</si>
  <si>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</si>
  <si>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</si>
  <si>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</si>
  <si>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</si>
  <si>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</si>
  <si>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</si>
  <si>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</si>
  <si>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</si>
  <si>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</si>
  <si>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</si>
  <si>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</si>
  <si>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</si>
  <si>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</si>
  <si>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</si>
  <si>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</si>
  <si>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</si>
  <si>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</si>
  <si>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</si>
  <si>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</si>
  <si>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</si>
  <si>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</si>
  <si>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</si>
  <si>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</si>
  <si>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</si>
  <si>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</si>
  <si>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</si>
  <si>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</si>
  <si>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</si>
  <si>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</si>
  <si>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</si>
  <si>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</si>
  <si>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</si>
  <si>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</si>
  <si>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</si>
  <si>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</si>
  <si>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</si>
  <si>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</si>
  <si>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</si>
  <si>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</si>
  <si>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</si>
  <si>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</si>
  <si>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</si>
  <si>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</si>
  <si>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</si>
  <si>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</si>
  <si>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</si>
  <si>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</si>
  <si>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</si>
  <si>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</si>
  <si>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</si>
  <si>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</si>
  <si>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</si>
  <si>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</si>
  <si>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</si>
  <si>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</si>
  <si>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</si>
  <si>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</si>
  <si>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</si>
  <si>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</si>
  <si>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</si>
  <si>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</si>
  <si>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</si>
  <si>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</si>
  <si>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</si>
  <si>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</si>
  <si>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</si>
  <si>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</si>
  <si>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</si>
  <si>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</si>
  <si>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</si>
  <si>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</si>
  <si>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</si>
  <si>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</si>
  <si>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</si>
  <si>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</si>
  <si>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</si>
  <si>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</si>
  <si>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</si>
  <si>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</si>
  <si>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</si>
  <si>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</si>
  <si>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</si>
  <si>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</si>
  <si>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</si>
  <si>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</si>
  <si>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</si>
  <si>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</si>
  <si>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</si>
  <si>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</si>
  <si>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</si>
  <si>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</si>
  <si>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</si>
  <si>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</si>
  <si>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</si>
  <si>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</si>
  <si>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</si>
  <si>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</si>
  <si>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</si>
  <si>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</si>
  <si>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</si>
  <si>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</si>
  <si>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</si>
  <si>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</si>
  <si>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</si>
  <si>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</si>
  <si>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</si>
  <si>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</si>
  <si>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</si>
  <si>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</si>
  <si>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</si>
  <si>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</si>
  <si>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</si>
  <si>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</si>
  <si>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</si>
  <si>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</si>
  <si>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</si>
  <si>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</si>
  <si>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</si>
  <si>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</si>
  <si>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</si>
  <si>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</si>
  <si>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</si>
  <si>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</si>
  <si>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</si>
  <si>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</si>
  <si>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</si>
  <si>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</si>
  <si>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</si>
  <si>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</si>
  <si>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</si>
  <si>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</si>
  <si>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</si>
  <si>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</si>
  <si>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</si>
  <si>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</si>
  <si>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</si>
  <si>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</si>
  <si>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</si>
  <si>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</si>
  <si>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</si>
  <si>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</si>
  <si>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</si>
  <si>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</si>
  <si>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</si>
  <si>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</si>
  <si>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</si>
  <si>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</si>
  <si>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</si>
  <si>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</si>
  <si>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</si>
  <si>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</si>
  <si>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</si>
  <si>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</si>
  <si>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</si>
  <si>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</si>
  <si>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</si>
  <si>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</si>
  <si>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</si>
  <si>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</si>
  <si>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</si>
  <si>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</si>
  <si>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</si>
  <si>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</si>
  <si>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</si>
  <si>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</si>
  <si>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</si>
  <si>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</si>
  <si>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</si>
  <si>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</si>
  <si>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</si>
  <si>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01.01.2011.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</si>
  <si>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</si>
  <si>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</si>
  <si>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</si>
  <si>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</si>
  <si>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</si>
  <si>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</si>
  <si>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</si>
  <si>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</si>
  <si>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</si>
  <si>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</si>
  <si>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</si>
  <si>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</si>
  <si>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</si>
  <si>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</si>
  <si>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</si>
  <si>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</si>
  <si>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</si>
  <si>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</si>
  <si>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</si>
  <si>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</si>
  <si>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</si>
  <si>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</si>
  <si>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</si>
  <si>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>31.12.2011.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</si>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</sst>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horizontal="center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63075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2" t="s">
        <v>214</v>
      </c>
      <c r="B1" s="183"/>
      <c r="C1" s="183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27" t="s">
        <v>215</v>
      </c>
      <c r="B2" s="128"/>
      <c r="C2" s="128"/>
      <c r="D2" s="129"/>
      <c r="E2" s="110" t="s">
        <v>285</v>
      </c>
      <c r="F2" s="11"/>
      <c r="G2" s="12" t="s">
        <v>216</v>
      </c>
      <c r="H2" s="110" t="s">
        <v>309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33" t="s">
        <v>217</v>
      </c>
      <c r="B6" s="134"/>
      <c r="C6" s="125" t="s">
        <v>286</v>
      </c>
      <c r="D6" s="126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35" t="s">
        <v>218</v>
      </c>
      <c r="B8" s="136"/>
      <c r="C8" s="125" t="s">
        <v>287</v>
      </c>
      <c r="D8" s="126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22" t="s">
        <v>219</v>
      </c>
      <c r="B10" s="123"/>
      <c r="C10" s="125" t="s">
        <v>288</v>
      </c>
      <c r="D10" s="126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33" t="s">
        <v>220</v>
      </c>
      <c r="B12" s="134"/>
      <c r="C12" s="143" t="s">
        <v>289</v>
      </c>
      <c r="D12" s="144"/>
      <c r="E12" s="144"/>
      <c r="F12" s="144"/>
      <c r="G12" s="144"/>
      <c r="H12" s="144"/>
      <c r="I12" s="145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33" t="s">
        <v>221</v>
      </c>
      <c r="B14" s="134"/>
      <c r="C14" s="146">
        <v>52100</v>
      </c>
      <c r="D14" s="147"/>
      <c r="E14" s="15"/>
      <c r="F14" s="143" t="s">
        <v>290</v>
      </c>
      <c r="G14" s="144"/>
      <c r="H14" s="144"/>
      <c r="I14" s="145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33" t="s">
        <v>222</v>
      </c>
      <c r="B16" s="134"/>
      <c r="C16" s="137" t="s">
        <v>291</v>
      </c>
      <c r="D16" s="138"/>
      <c r="E16" s="138"/>
      <c r="F16" s="138"/>
      <c r="G16" s="138"/>
      <c r="H16" s="138"/>
      <c r="I16" s="139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33" t="s">
        <v>223</v>
      </c>
      <c r="B18" s="134"/>
      <c r="C18" s="140" t="s">
        <v>294</v>
      </c>
      <c r="D18" s="141"/>
      <c r="E18" s="141"/>
      <c r="F18" s="141"/>
      <c r="G18" s="141"/>
      <c r="H18" s="141"/>
      <c r="I18" s="142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33" t="s">
        <v>224</v>
      </c>
      <c r="B20" s="134"/>
      <c r="C20" s="140" t="s">
        <v>295</v>
      </c>
      <c r="D20" s="141"/>
      <c r="E20" s="141"/>
      <c r="F20" s="141"/>
      <c r="G20" s="141"/>
      <c r="H20" s="141"/>
      <c r="I20" s="142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33" t="s">
        <v>225</v>
      </c>
      <c r="B22" s="134"/>
      <c r="C22" s="111">
        <v>359</v>
      </c>
      <c r="D22" s="143" t="s">
        <v>290</v>
      </c>
      <c r="E22" s="148"/>
      <c r="F22" s="149"/>
      <c r="G22" s="133"/>
      <c r="H22" s="151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33" t="s">
        <v>226</v>
      </c>
      <c r="B24" s="134"/>
      <c r="C24" s="111">
        <v>18</v>
      </c>
      <c r="D24" s="143" t="s">
        <v>292</v>
      </c>
      <c r="E24" s="148"/>
      <c r="F24" s="148"/>
      <c r="G24" s="149"/>
      <c r="H24" s="47" t="s">
        <v>227</v>
      </c>
      <c r="I24" s="112">
        <v>32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282</v>
      </c>
      <c r="I25" s="88"/>
      <c r="J25" s="9"/>
      <c r="K25" s="9"/>
      <c r="L25" s="9"/>
    </row>
    <row r="26" spans="1:12" ht="12.75">
      <c r="A26" s="133" t="s">
        <v>228</v>
      </c>
      <c r="B26" s="134"/>
      <c r="C26" s="113" t="s">
        <v>293</v>
      </c>
      <c r="D26" s="24"/>
      <c r="E26" s="32"/>
      <c r="F26" s="23"/>
      <c r="G26" s="150" t="s">
        <v>229</v>
      </c>
      <c r="H26" s="134"/>
      <c r="I26" s="114" t="s">
        <v>296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52" t="s">
        <v>230</v>
      </c>
      <c r="B28" s="153"/>
      <c r="C28" s="154"/>
      <c r="D28" s="154"/>
      <c r="E28" s="155" t="s">
        <v>231</v>
      </c>
      <c r="F28" s="156"/>
      <c r="G28" s="156"/>
      <c r="H28" s="157" t="s">
        <v>232</v>
      </c>
      <c r="I28" s="158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59" t="s">
        <v>289</v>
      </c>
      <c r="B30" s="160"/>
      <c r="C30" s="160"/>
      <c r="D30" s="161"/>
      <c r="E30" s="159" t="s">
        <v>290</v>
      </c>
      <c r="F30" s="160"/>
      <c r="G30" s="160"/>
      <c r="H30" s="125" t="s">
        <v>297</v>
      </c>
      <c r="I30" s="126"/>
      <c r="J30" s="9"/>
      <c r="K30" s="9"/>
      <c r="L30" s="9"/>
    </row>
    <row r="31" spans="1:12" ht="12.75">
      <c r="A31" s="84"/>
      <c r="B31" s="21"/>
      <c r="C31" s="20"/>
      <c r="D31" s="162"/>
      <c r="E31" s="162"/>
      <c r="F31" s="162"/>
      <c r="G31" s="163"/>
      <c r="H31" s="15"/>
      <c r="I31" s="91"/>
      <c r="J31" s="9"/>
      <c r="K31" s="9"/>
      <c r="L31" s="9"/>
    </row>
    <row r="32" spans="1:12" ht="12.75">
      <c r="A32" s="159" t="s">
        <v>298</v>
      </c>
      <c r="B32" s="160"/>
      <c r="C32" s="160"/>
      <c r="D32" s="161"/>
      <c r="E32" s="159" t="s">
        <v>299</v>
      </c>
      <c r="F32" s="160"/>
      <c r="G32" s="160"/>
      <c r="H32" s="125"/>
      <c r="I32" s="126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59" t="s">
        <v>300</v>
      </c>
      <c r="B34" s="160"/>
      <c r="C34" s="160"/>
      <c r="D34" s="161"/>
      <c r="E34" s="159" t="s">
        <v>290</v>
      </c>
      <c r="F34" s="160"/>
      <c r="G34" s="160"/>
      <c r="H34" s="125" t="s">
        <v>301</v>
      </c>
      <c r="I34" s="126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59"/>
      <c r="B36" s="160"/>
      <c r="C36" s="160"/>
      <c r="D36" s="161"/>
      <c r="E36" s="159"/>
      <c r="F36" s="160"/>
      <c r="G36" s="160"/>
      <c r="H36" s="125"/>
      <c r="I36" s="126"/>
      <c r="J36" s="9"/>
      <c r="K36" s="9"/>
      <c r="L36" s="9"/>
    </row>
    <row r="37" spans="1:12" ht="12.75">
      <c r="A37" s="93"/>
      <c r="B37" s="29"/>
      <c r="C37" s="164"/>
      <c r="D37" s="165"/>
      <c r="E37" s="15"/>
      <c r="F37" s="164"/>
      <c r="G37" s="165"/>
      <c r="H37" s="15"/>
      <c r="I37" s="85"/>
      <c r="J37" s="9"/>
      <c r="K37" s="9"/>
      <c r="L37" s="9"/>
    </row>
    <row r="38" spans="1:12" ht="12.75">
      <c r="A38" s="159"/>
      <c r="B38" s="160"/>
      <c r="C38" s="160"/>
      <c r="D38" s="161"/>
      <c r="E38" s="159"/>
      <c r="F38" s="160"/>
      <c r="G38" s="160"/>
      <c r="H38" s="125"/>
      <c r="I38" s="126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59"/>
      <c r="B40" s="160"/>
      <c r="C40" s="160"/>
      <c r="D40" s="161"/>
      <c r="E40" s="159"/>
      <c r="F40" s="160"/>
      <c r="G40" s="160"/>
      <c r="H40" s="125"/>
      <c r="I40" s="126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22" t="s">
        <v>233</v>
      </c>
      <c r="B44" s="172"/>
      <c r="C44" s="125"/>
      <c r="D44" s="126"/>
      <c r="E44" s="25"/>
      <c r="F44" s="143"/>
      <c r="G44" s="160"/>
      <c r="H44" s="160"/>
      <c r="I44" s="161"/>
      <c r="J44" s="9"/>
      <c r="K44" s="9"/>
      <c r="L44" s="9"/>
    </row>
    <row r="45" spans="1:12" ht="12.75">
      <c r="A45" s="93"/>
      <c r="B45" s="29"/>
      <c r="C45" s="164"/>
      <c r="D45" s="165"/>
      <c r="E45" s="15"/>
      <c r="F45" s="164"/>
      <c r="G45" s="166"/>
      <c r="H45" s="34"/>
      <c r="I45" s="97"/>
      <c r="J45" s="9"/>
      <c r="K45" s="9"/>
      <c r="L45" s="9"/>
    </row>
    <row r="46" spans="1:12" ht="12.75">
      <c r="A46" s="122" t="s">
        <v>234</v>
      </c>
      <c r="B46" s="172"/>
      <c r="C46" s="143" t="s">
        <v>302</v>
      </c>
      <c r="D46" s="185"/>
      <c r="E46" s="185"/>
      <c r="F46" s="185"/>
      <c r="G46" s="185"/>
      <c r="H46" s="185"/>
      <c r="I46" s="185"/>
      <c r="J46" s="9"/>
      <c r="K46" s="9"/>
      <c r="L46" s="9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22" t="s">
        <v>236</v>
      </c>
      <c r="B48" s="172"/>
      <c r="C48" s="176" t="s">
        <v>304</v>
      </c>
      <c r="D48" s="174"/>
      <c r="E48" s="175"/>
      <c r="F48" s="15"/>
      <c r="G48" s="47" t="s">
        <v>237</v>
      </c>
      <c r="H48" s="176" t="s">
        <v>303</v>
      </c>
      <c r="I48" s="175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22" t="s">
        <v>223</v>
      </c>
      <c r="B50" s="172"/>
      <c r="C50" s="173" t="s">
        <v>305</v>
      </c>
      <c r="D50" s="174"/>
      <c r="E50" s="174"/>
      <c r="F50" s="174"/>
      <c r="G50" s="174"/>
      <c r="H50" s="174"/>
      <c r="I50" s="175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33" t="s">
        <v>238</v>
      </c>
      <c r="B52" s="134"/>
      <c r="C52" s="176" t="s">
        <v>306</v>
      </c>
      <c r="D52" s="174"/>
      <c r="E52" s="174"/>
      <c r="F52" s="174"/>
      <c r="G52" s="174"/>
      <c r="H52" s="174"/>
      <c r="I52" s="145"/>
      <c r="J52" s="9"/>
      <c r="K52" s="9"/>
      <c r="L52" s="9"/>
    </row>
    <row r="53" spans="1:12" ht="12.75">
      <c r="A53" s="98"/>
      <c r="B53" s="19"/>
      <c r="C53" s="184" t="s">
        <v>239</v>
      </c>
      <c r="D53" s="184"/>
      <c r="E53" s="184"/>
      <c r="F53" s="184"/>
      <c r="G53" s="184"/>
      <c r="H53" s="184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77" t="s">
        <v>240</v>
      </c>
      <c r="C55" s="178"/>
      <c r="D55" s="178"/>
      <c r="E55" s="178"/>
      <c r="F55" s="45"/>
      <c r="G55" s="45"/>
      <c r="H55" s="45"/>
      <c r="I55" s="100"/>
      <c r="J55" s="9"/>
      <c r="K55" s="9"/>
      <c r="L55" s="9"/>
    </row>
    <row r="56" spans="1:12" ht="12.75">
      <c r="A56" s="98"/>
      <c r="B56" s="179" t="s">
        <v>271</v>
      </c>
      <c r="C56" s="180"/>
      <c r="D56" s="180"/>
      <c r="E56" s="180"/>
      <c r="F56" s="180"/>
      <c r="G56" s="180"/>
      <c r="H56" s="180"/>
      <c r="I56" s="181"/>
      <c r="J56" s="9"/>
      <c r="K56" s="9"/>
      <c r="L56" s="9"/>
    </row>
    <row r="57" spans="1:12" ht="12.75">
      <c r="A57" s="98"/>
      <c r="B57" s="179" t="s">
        <v>272</v>
      </c>
      <c r="C57" s="180"/>
      <c r="D57" s="180"/>
      <c r="E57" s="180"/>
      <c r="F57" s="180"/>
      <c r="G57" s="180"/>
      <c r="H57" s="180"/>
      <c r="I57" s="100"/>
      <c r="J57" s="9"/>
      <c r="K57" s="9"/>
      <c r="L57" s="9"/>
    </row>
    <row r="58" spans="1:12" ht="12.75">
      <c r="A58" s="98"/>
      <c r="B58" s="179" t="s">
        <v>273</v>
      </c>
      <c r="C58" s="180"/>
      <c r="D58" s="180"/>
      <c r="E58" s="180"/>
      <c r="F58" s="180"/>
      <c r="G58" s="180"/>
      <c r="H58" s="180"/>
      <c r="I58" s="181"/>
      <c r="J58" s="9"/>
      <c r="K58" s="9"/>
      <c r="L58" s="9"/>
    </row>
    <row r="59" spans="1:12" ht="12.75">
      <c r="A59" s="98"/>
      <c r="B59" s="179" t="s">
        <v>274</v>
      </c>
      <c r="C59" s="180"/>
      <c r="D59" s="180"/>
      <c r="E59" s="180"/>
      <c r="F59" s="180"/>
      <c r="G59" s="180"/>
      <c r="H59" s="180"/>
      <c r="I59" s="181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241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242</v>
      </c>
      <c r="F62" s="32"/>
      <c r="G62" s="167" t="s">
        <v>243</v>
      </c>
      <c r="H62" s="168"/>
      <c r="I62" s="169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70"/>
      <c r="H63" s="171"/>
      <c r="I63" s="109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3">
      <selection activeCell="K104" sqref="K104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140625" style="48" bestFit="1" customWidth="1"/>
    <col min="12" max="16384" width="9.140625" style="48" customWidth="1"/>
  </cols>
  <sheetData>
    <row r="1" spans="1:11" ht="12.75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307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50</v>
      </c>
      <c r="B4" s="225"/>
      <c r="C4" s="225"/>
      <c r="D4" s="225"/>
      <c r="E4" s="225"/>
      <c r="F4" s="225"/>
      <c r="G4" s="225"/>
      <c r="H4" s="226"/>
      <c r="I4" s="54" t="s">
        <v>244</v>
      </c>
      <c r="J4" s="55" t="s">
        <v>283</v>
      </c>
      <c r="K4" s="56" t="s">
        <v>284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3">
        <v>2</v>
      </c>
      <c r="J5" s="52">
        <v>3</v>
      </c>
      <c r="K5" s="52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18"/>
      <c r="I7" s="3">
        <v>1</v>
      </c>
      <c r="J7" s="5"/>
      <c r="K7" s="5"/>
    </row>
    <row r="8" spans="1:11" ht="12.75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49">
        <f>J9+J16+J26+J35+J39</f>
        <v>1508637928</v>
      </c>
      <c r="K8" s="49">
        <f>K9+K16+K26+K35+K39</f>
        <v>1893777258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49">
        <f>SUM(J10:J15)</f>
        <v>0</v>
      </c>
      <c r="K9" s="49">
        <f>SUM(K10:K15)</f>
        <v>61810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6"/>
      <c r="K10" s="6"/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0</v>
      </c>
      <c r="K11" s="6">
        <v>61810</v>
      </c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6"/>
      <c r="K12" s="6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6"/>
      <c r="K13" s="6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6"/>
      <c r="K14" s="6"/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6"/>
      <c r="K15" s="6"/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49">
        <f>SUM(J17:J25)</f>
        <v>1503152471</v>
      </c>
      <c r="K16" s="49">
        <f>SUM(K17:K25)</f>
        <v>1888382408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121829</v>
      </c>
      <c r="K17" s="6">
        <v>121829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3188273</v>
      </c>
      <c r="K18" s="6">
        <v>3137625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502552</v>
      </c>
      <c r="K19" s="6">
        <v>369143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1473712006</v>
      </c>
      <c r="K20" s="6">
        <v>1881389098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>
        <v>3354803</v>
      </c>
      <c r="K21" s="6">
        <v>3364713</v>
      </c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>
        <v>22273008</v>
      </c>
      <c r="K22" s="6">
        <v>0</v>
      </c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/>
      <c r="K23" s="6"/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/>
      <c r="K24" s="6"/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/>
      <c r="K25" s="6"/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49">
        <f>SUM(J27:J34)</f>
        <v>4929028</v>
      </c>
      <c r="K26" s="49">
        <f>SUM(K27:K34)</f>
        <v>4929053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/>
      <c r="K27" s="6"/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/>
      <c r="K28" s="6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4929028</v>
      </c>
      <c r="K29" s="6">
        <v>4929053</v>
      </c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/>
      <c r="K30" s="6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/>
      <c r="K31" s="6"/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/>
      <c r="K32" s="6"/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/>
      <c r="K33" s="6"/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/>
      <c r="K34" s="6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49">
        <f>SUM(J36:J38)</f>
        <v>556429</v>
      </c>
      <c r="K35" s="49">
        <f>SUM(K36:K38)</f>
        <v>403987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/>
      <c r="K36" s="6"/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/>
      <c r="K37" s="6"/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>
        <v>556429</v>
      </c>
      <c r="K38" s="6">
        <v>403987</v>
      </c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/>
      <c r="K39" s="6"/>
    </row>
    <row r="40" spans="1:11" ht="12.75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49">
        <f>J41+J49+J56+J64</f>
        <v>53298573</v>
      </c>
      <c r="K40" s="49">
        <f>K41+K49+K56+K64</f>
        <v>52677360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49">
        <f>SUM(J42:J48)</f>
        <v>4845345</v>
      </c>
      <c r="K41" s="49">
        <f>SUM(K42:K48)</f>
        <v>4606547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>
        <v>4845345</v>
      </c>
      <c r="K42" s="6">
        <v>4606547</v>
      </c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/>
      <c r="K43" s="6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/>
      <c r="K44" s="6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/>
      <c r="K45" s="6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/>
      <c r="K46" s="6"/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/>
      <c r="K47" s="6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/>
      <c r="K48" s="6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49">
        <f>SUM(J50:J55)</f>
        <v>12777512</v>
      </c>
      <c r="K49" s="49">
        <f>SUM(K50:K55)</f>
        <v>3357455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/>
      <c r="K50" s="6"/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1735772</v>
      </c>
      <c r="K51" s="6">
        <v>2333542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/>
      <c r="K52" s="6"/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/>
      <c r="K53" s="6"/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1404083</v>
      </c>
      <c r="K54" s="6">
        <v>39788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9637657</v>
      </c>
      <c r="K55" s="6">
        <v>984125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49">
        <f>SUM(J57:J63)</f>
        <v>13691753</v>
      </c>
      <c r="K56" s="49">
        <f>SUM(K57:K63)</f>
        <v>13681502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/>
      <c r="K57" s="6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/>
      <c r="K58" s="6"/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/>
      <c r="K59" s="6"/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/>
      <c r="K60" s="6"/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/>
      <c r="K61" s="6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13691753</v>
      </c>
      <c r="K62" s="6">
        <v>13681502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/>
      <c r="K63" s="6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21983963</v>
      </c>
      <c r="K64" s="6">
        <v>31031856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6">
        <v>26783</v>
      </c>
      <c r="K65" s="6">
        <v>25139</v>
      </c>
    </row>
    <row r="66" spans="1:11" ht="12.75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49">
        <f>J7+J8+J40+J65</f>
        <v>1561963284</v>
      </c>
      <c r="K66" s="49">
        <f>K7+K8+K40+K65</f>
        <v>1946479757</v>
      </c>
    </row>
    <row r="67" spans="1:11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7"/>
      <c r="K67" s="7"/>
    </row>
    <row r="68" spans="1:11" ht="12.75">
      <c r="A68" s="196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200" t="s">
        <v>160</v>
      </c>
      <c r="B69" s="201"/>
      <c r="C69" s="201"/>
      <c r="D69" s="201"/>
      <c r="E69" s="201"/>
      <c r="F69" s="201"/>
      <c r="G69" s="201"/>
      <c r="H69" s="218"/>
      <c r="I69" s="3">
        <v>62</v>
      </c>
      <c r="J69" s="50">
        <f>J70+J71+J72+J78+J79+J82+J85</f>
        <v>620808057</v>
      </c>
      <c r="K69" s="50">
        <f>K70+K71+K72+K78+K79+K82+K85</f>
        <v>619838922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232000000</v>
      </c>
      <c r="K70" s="6">
        <v>232000000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-5132712</v>
      </c>
      <c r="K71" s="6">
        <v>-19217000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49">
        <f>J73+J74-J75+J76+J77</f>
        <v>12596730</v>
      </c>
      <c r="K72" s="49">
        <f>K73+K74-K75+K76+K77</f>
        <v>37877082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>
        <v>11600000</v>
      </c>
      <c r="K73" s="6">
        <v>11600000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>
        <v>36382812</v>
      </c>
      <c r="K74" s="6">
        <v>36382812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35386082</v>
      </c>
      <c r="K75" s="6">
        <v>10105730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/>
      <c r="K76" s="6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/>
      <c r="K77" s="6"/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>
        <v>29191670</v>
      </c>
      <c r="K78" s="6">
        <v>47798639</v>
      </c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49">
        <f>J80-J81</f>
        <v>255499719</v>
      </c>
      <c r="K79" s="49">
        <f>K80-K81</f>
        <v>291448280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6">
        <v>255499719</v>
      </c>
      <c r="K80" s="6">
        <v>291448280</v>
      </c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6"/>
      <c r="K81" s="6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49">
        <f>J83-J84</f>
        <v>96652650</v>
      </c>
      <c r="K82" s="49">
        <f>K83-K84</f>
        <v>-6301070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6">
        <v>96652650</v>
      </c>
      <c r="K83" s="6"/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6"/>
      <c r="K84" s="6">
        <v>6301070</v>
      </c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/>
      <c r="K85" s="6">
        <v>36232991</v>
      </c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49">
        <f>SUM(J87:J89)</f>
        <v>1945865</v>
      </c>
      <c r="K86" s="49">
        <f>SUM(K87:K89)</f>
        <v>1990894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1945865</v>
      </c>
      <c r="K87" s="6">
        <v>1990894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/>
      <c r="K88" s="6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/>
      <c r="K89" s="6"/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49">
        <f>SUM(J91:J99)</f>
        <v>724189226</v>
      </c>
      <c r="K90" s="49">
        <f>SUM(K91:K99)</f>
        <v>908712494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/>
      <c r="K91" s="6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/>
      <c r="K92" s="6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>
        <v>724189226</v>
      </c>
      <c r="K93" s="6">
        <v>908712494</v>
      </c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/>
      <c r="K94" s="6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/>
      <c r="K95" s="6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/>
      <c r="K96" s="6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/>
      <c r="K97" s="6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/>
      <c r="K98" s="6"/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/>
      <c r="K99" s="6"/>
    </row>
    <row r="100" spans="1:11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49">
        <f>SUM(J101:J112)</f>
        <v>143557660</v>
      </c>
      <c r="K100" s="49">
        <f>SUM(K101:K112)</f>
        <v>282329086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/>
      <c r="K101" s="6"/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/>
      <c r="K102" s="6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117505183</v>
      </c>
      <c r="K103" s="6">
        <v>166735108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/>
      <c r="K104" s="6"/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9256651</v>
      </c>
      <c r="K105" s="6">
        <v>17060380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/>
      <c r="K106" s="6">
        <v>70000000</v>
      </c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/>
      <c r="K107" s="6"/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732867</v>
      </c>
      <c r="K108" s="6">
        <v>386976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>
        <v>0</v>
      </c>
      <c r="K109" s="6">
        <v>1155660</v>
      </c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>
        <v>1202880</v>
      </c>
      <c r="K110" s="6">
        <v>2614254</v>
      </c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/>
      <c r="K111" s="6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14860079</v>
      </c>
      <c r="K112" s="6">
        <v>24376708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6">
        <v>71462476</v>
      </c>
      <c r="K113" s="6">
        <v>133608361</v>
      </c>
    </row>
    <row r="114" spans="1:11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9">
        <f>J69+J86+J90+J100+J113</f>
        <v>1561963284</v>
      </c>
      <c r="K114" s="49">
        <f>K69+K86+K90+K100+K113</f>
        <v>1946479757</v>
      </c>
    </row>
    <row r="115" spans="1:11" ht="12.75">
      <c r="A115" s="193" t="s">
        <v>48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7"/>
      <c r="K115" s="7"/>
    </row>
    <row r="116" spans="1:11" ht="12.75">
      <c r="A116" s="196" t="s">
        <v>275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155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>
        <v>620808057</v>
      </c>
      <c r="K118" s="6">
        <v>583605931</v>
      </c>
    </row>
    <row r="119" spans="1:11" ht="12.75">
      <c r="A119" s="186" t="s">
        <v>4</v>
      </c>
      <c r="B119" s="187"/>
      <c r="C119" s="187"/>
      <c r="D119" s="187"/>
      <c r="E119" s="187"/>
      <c r="F119" s="187"/>
      <c r="G119" s="187"/>
      <c r="H119" s="188"/>
      <c r="I119" s="4">
        <v>110</v>
      </c>
      <c r="J119" s="7">
        <v>0</v>
      </c>
      <c r="K119" s="7">
        <v>36232991</v>
      </c>
    </row>
    <row r="120" spans="1:11" ht="12.75">
      <c r="A120" s="189" t="s">
        <v>276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37">
      <selection activeCell="M70" sqref="M70:M71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31" t="s">
        <v>311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7" t="s">
        <v>307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50</v>
      </c>
      <c r="B4" s="246"/>
      <c r="C4" s="246"/>
      <c r="D4" s="246"/>
      <c r="E4" s="246"/>
      <c r="F4" s="246"/>
      <c r="G4" s="246"/>
      <c r="H4" s="246"/>
      <c r="I4" s="54" t="s">
        <v>245</v>
      </c>
      <c r="J4" s="245" t="s">
        <v>283</v>
      </c>
      <c r="K4" s="245"/>
      <c r="L4" s="245" t="s">
        <v>284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4"/>
      <c r="J5" s="56" t="s">
        <v>279</v>
      </c>
      <c r="K5" s="56" t="s">
        <v>280</v>
      </c>
      <c r="L5" s="56" t="s">
        <v>279</v>
      </c>
      <c r="M5" s="56" t="s">
        <v>280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18"/>
      <c r="I7" s="3">
        <v>111</v>
      </c>
      <c r="J7" s="50">
        <f>SUM(J8:J9)</f>
        <v>266364110</v>
      </c>
      <c r="K7" s="50">
        <f>SUM(K8:K9)</f>
        <v>54119190</v>
      </c>
      <c r="L7" s="50">
        <f>SUM(L8:L9)</f>
        <v>203444105</v>
      </c>
      <c r="M7" s="50">
        <f>SUM(M8:M9)</f>
        <v>55396528</v>
      </c>
    </row>
    <row r="8" spans="1:13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6">
        <v>234628394</v>
      </c>
      <c r="K8" s="121">
        <v>52332998</v>
      </c>
      <c r="L8" s="118">
        <v>198222690</v>
      </c>
      <c r="M8" s="6">
        <v>54002628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6">
        <v>31735716</v>
      </c>
      <c r="K9" s="6">
        <v>1786192</v>
      </c>
      <c r="L9" s="118">
        <v>5221415</v>
      </c>
      <c r="M9" s="6">
        <v>1393900</v>
      </c>
    </row>
    <row r="10" spans="1:13" ht="12.75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49">
        <f>J11+J12+J16+J20+J22+J25+J21</f>
        <v>200818038</v>
      </c>
      <c r="K10" s="49">
        <f>K11+K12+K16+K20+K21+K22+K25+K26</f>
        <v>50889894</v>
      </c>
      <c r="L10" s="49">
        <f>L11+L12+L16+L20+L21+L22+L25+L26</f>
        <v>219270910</v>
      </c>
      <c r="M10" s="49">
        <f>M11+M12+M16+M20+M21+M22+M25+M26</f>
        <v>64924024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6"/>
      <c r="K11" s="6"/>
      <c r="L11" s="6"/>
      <c r="M11" s="6"/>
    </row>
    <row r="12" spans="1:13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9">
        <f>SUM(J13:J15)</f>
        <v>34044130</v>
      </c>
      <c r="K12" s="49">
        <f>SUM(K13:K15)</f>
        <v>7346935</v>
      </c>
      <c r="L12" s="49">
        <f>SUM(L13:L15)</f>
        <v>40630983</v>
      </c>
      <c r="M12" s="49">
        <f>SUM(M13:M15)</f>
        <v>15434396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228409</v>
      </c>
      <c r="K13" s="6">
        <v>65574</v>
      </c>
      <c r="L13" s="6">
        <v>174389</v>
      </c>
      <c r="M13" s="6">
        <v>35894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/>
      <c r="K14" s="6"/>
      <c r="L14" s="6"/>
      <c r="M14" s="6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33815721</v>
      </c>
      <c r="K15" s="6">
        <v>7281361</v>
      </c>
      <c r="L15" s="6">
        <v>40456594</v>
      </c>
      <c r="M15" s="6">
        <v>15398502</v>
      </c>
    </row>
    <row r="16" spans="1:13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9">
        <f>SUM(J17:J19)</f>
        <v>59744547</v>
      </c>
      <c r="K16" s="49">
        <f>SUM(K17:K19)</f>
        <v>15291795</v>
      </c>
      <c r="L16" s="49">
        <f>SUM(L17:L19)</f>
        <v>65446416</v>
      </c>
      <c r="M16" s="49">
        <f>SUM(M17:M19)</f>
        <v>18596731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f>51058308+4286113</f>
        <v>55344421</v>
      </c>
      <c r="K17" s="6">
        <v>14240953</v>
      </c>
      <c r="L17" s="6">
        <v>61028319</v>
      </c>
      <c r="M17" s="6">
        <v>17512834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3125354</v>
      </c>
      <c r="K18" s="6">
        <v>732607</v>
      </c>
      <c r="L18" s="6">
        <v>3095604</v>
      </c>
      <c r="M18" s="6">
        <v>771099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1274772</v>
      </c>
      <c r="K19" s="6">
        <v>318235</v>
      </c>
      <c r="L19" s="6">
        <v>1322493</v>
      </c>
      <c r="M19" s="6">
        <v>312798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6">
        <v>87812906</v>
      </c>
      <c r="K20" s="6">
        <v>21612069</v>
      </c>
      <c r="L20" s="6">
        <v>96717202</v>
      </c>
      <c r="M20" s="6">
        <v>26963144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6">
        <v>16105966</v>
      </c>
      <c r="K21" s="6">
        <v>3756306</v>
      </c>
      <c r="L21" s="6">
        <v>16420459</v>
      </c>
      <c r="M21" s="6">
        <v>3929753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9">
        <f>SUM(J23:J24)</f>
        <v>2882789</v>
      </c>
      <c r="K22" s="49">
        <f>SUM(K23:K24)</f>
        <v>2882789</v>
      </c>
      <c r="L22" s="49">
        <f>SUM(L23:L24)</f>
        <v>0</v>
      </c>
      <c r="M22" s="49">
        <f>SUM(M23:M24)</f>
        <v>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>
        <v>2218409</v>
      </c>
      <c r="K23" s="6">
        <v>2218409</v>
      </c>
      <c r="L23" s="6"/>
      <c r="M23" s="6"/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>
        <v>664380</v>
      </c>
      <c r="K24" s="6">
        <v>664380</v>
      </c>
      <c r="L24" s="6"/>
      <c r="M24" s="6"/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6">
        <v>227700</v>
      </c>
      <c r="K25" s="6">
        <v>0</v>
      </c>
      <c r="L25" s="6">
        <v>55850</v>
      </c>
      <c r="M25" s="6">
        <v>0</v>
      </c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K26" s="6"/>
      <c r="L26" s="6"/>
      <c r="M26" s="6"/>
    </row>
    <row r="27" spans="1:13" ht="12.75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49">
        <f>SUM(J28:J32)</f>
        <v>68652639</v>
      </c>
      <c r="K27" s="49">
        <f>SUM(K28:K32)</f>
        <v>29348766</v>
      </c>
      <c r="L27" s="49">
        <f>SUM(L28:L32)</f>
        <v>60977257</v>
      </c>
      <c r="M27" s="49">
        <f>SUM(M28:M32)</f>
        <v>25972104</v>
      </c>
    </row>
    <row r="28" spans="1:13" ht="12.75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6">
        <v>53187360</v>
      </c>
      <c r="K28" s="6">
        <v>26379745</v>
      </c>
      <c r="L28" s="6">
        <v>32841435</v>
      </c>
      <c r="M28" s="6">
        <v>17459820</v>
      </c>
    </row>
    <row r="29" spans="1:13" ht="12.75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6">
        <f>1280161+13155243+189327+840548</f>
        <v>15465279</v>
      </c>
      <c r="K29" s="6">
        <v>2969021</v>
      </c>
      <c r="L29" s="6">
        <v>28135822</v>
      </c>
      <c r="M29" s="6">
        <v>8512284</v>
      </c>
    </row>
    <row r="30" spans="1:13" ht="12.75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6"/>
      <c r="K30" s="6"/>
      <c r="L30" s="6"/>
      <c r="M30" s="6"/>
    </row>
    <row r="31" spans="1:13" ht="12.75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6"/>
      <c r="K31" s="6"/>
      <c r="L31" s="6"/>
      <c r="M31" s="6"/>
    </row>
    <row r="32" spans="1:13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6"/>
      <c r="K32" s="6"/>
      <c r="L32" s="6"/>
      <c r="M32" s="6"/>
    </row>
    <row r="33" spans="1:13" ht="12.75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49">
        <f>SUM(J34:J37)</f>
        <v>37288865</v>
      </c>
      <c r="K33" s="49">
        <f>SUM(K34:K37)</f>
        <v>7020606</v>
      </c>
      <c r="L33" s="49">
        <f>SUM(L34:L37)</f>
        <v>50992570</v>
      </c>
      <c r="M33" s="49">
        <f>SUM(M34:M37)</f>
        <v>11699374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6"/>
      <c r="K34" s="6"/>
      <c r="L34" s="6"/>
      <c r="M34" s="6"/>
    </row>
    <row r="35" spans="1:13" ht="12.75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6">
        <v>37288865</v>
      </c>
      <c r="K35" s="6">
        <v>7020606</v>
      </c>
      <c r="L35" s="6">
        <v>50992570</v>
      </c>
      <c r="M35" s="6">
        <v>11699374</v>
      </c>
    </row>
    <row r="36" spans="1:13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6"/>
      <c r="K36" s="6"/>
      <c r="L36" s="6"/>
      <c r="M36" s="6"/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6"/>
      <c r="K37" s="6"/>
      <c r="L37" s="6"/>
      <c r="M37" s="6"/>
    </row>
    <row r="38" spans="1:13" ht="12.75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6"/>
      <c r="K38" s="6"/>
      <c r="L38" s="6"/>
      <c r="M38" s="6"/>
    </row>
    <row r="39" spans="1:13" ht="12.75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6"/>
      <c r="K39" s="6"/>
      <c r="L39" s="6"/>
      <c r="M39" s="6"/>
    </row>
    <row r="40" spans="1:13" ht="12.75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6"/>
      <c r="K40" s="6"/>
      <c r="L40" s="6"/>
      <c r="M40" s="6"/>
    </row>
    <row r="41" spans="1:13" ht="12.75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6"/>
      <c r="K41" s="6"/>
      <c r="L41" s="6"/>
      <c r="M41" s="6"/>
    </row>
    <row r="42" spans="1:13" ht="12.75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49">
        <f>J7+J27+J38+J40</f>
        <v>335016749</v>
      </c>
      <c r="K42" s="49">
        <f>K7+K27+K38+K40</f>
        <v>83467956</v>
      </c>
      <c r="L42" s="49">
        <f>L7+L27+L38+L40</f>
        <v>264421362</v>
      </c>
      <c r="M42" s="49">
        <f>M7+M27+M38+M40</f>
        <v>81368632</v>
      </c>
    </row>
    <row r="43" spans="1:13" ht="12.75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49">
        <f>J10+J33+J39+J41</f>
        <v>238106903</v>
      </c>
      <c r="K43" s="49">
        <f>K10+K33+K39+K41</f>
        <v>57910500</v>
      </c>
      <c r="L43" s="49">
        <f>L10+L33+L39+L41</f>
        <v>270263480</v>
      </c>
      <c r="M43" s="49">
        <f>M10+M33+M39+M41</f>
        <v>76623398</v>
      </c>
    </row>
    <row r="44" spans="1:13" ht="12.75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49">
        <f>J42-J43</f>
        <v>96909846</v>
      </c>
      <c r="K44" s="49">
        <f>K42-K43</f>
        <v>25557456</v>
      </c>
      <c r="L44" s="49">
        <f>L42-L43</f>
        <v>-5842118</v>
      </c>
      <c r="M44" s="49">
        <f>M42-M43</f>
        <v>4745234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49">
        <f>IF(J42&gt;J43,J42-J43,0)</f>
        <v>96909846</v>
      </c>
      <c r="K45" s="49">
        <f>IF(K42&gt;K43,K42-K43,0)</f>
        <v>25557456</v>
      </c>
      <c r="L45" s="49">
        <f>IF(L42&gt;L43,L42-L43,0)</f>
        <v>0</v>
      </c>
      <c r="M45" s="49">
        <f>IF(M42&gt;M43,M42-M43,0)</f>
        <v>4745234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5842118</v>
      </c>
      <c r="M46" s="49">
        <f>IF(M43&gt;M42,M43-M42,0)</f>
        <v>0</v>
      </c>
    </row>
    <row r="47" spans="1:13" ht="12.75">
      <c r="A47" s="207" t="s">
        <v>183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6">
        <v>257196</v>
      </c>
      <c r="K47" s="6">
        <v>64299</v>
      </c>
      <c r="L47" s="6">
        <v>1337383</v>
      </c>
      <c r="M47" s="6">
        <v>334346</v>
      </c>
    </row>
    <row r="48" spans="1:13" ht="12.75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9">
        <f>J44-J47</f>
        <v>96652650</v>
      </c>
      <c r="K48" s="49">
        <f>K44-K47</f>
        <v>25493157</v>
      </c>
      <c r="L48" s="49">
        <f>L44-L47</f>
        <v>-7179501</v>
      </c>
      <c r="M48" s="49">
        <f>M44-M47</f>
        <v>4410888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49">
        <f>IF(J48&gt;0,J48,0)</f>
        <v>96652650</v>
      </c>
      <c r="K49" s="49">
        <f>IF(K48&gt;0,K48,0)</f>
        <v>25493157</v>
      </c>
      <c r="L49" s="49">
        <f>IF(L48&gt;0,L48,0)</f>
        <v>0</v>
      </c>
      <c r="M49" s="49">
        <f>IF(M48&gt;0,M48,0)</f>
        <v>4410888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7179501</v>
      </c>
      <c r="M50" s="57">
        <f>IF(M48&lt;0,-M48,0)</f>
        <v>0</v>
      </c>
    </row>
    <row r="51" spans="1:13" ht="12.75" customHeight="1">
      <c r="A51" s="196" t="s">
        <v>277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156</v>
      </c>
      <c r="B52" s="201"/>
      <c r="C52" s="201"/>
      <c r="D52" s="201"/>
      <c r="E52" s="201"/>
      <c r="F52" s="201"/>
      <c r="G52" s="201"/>
      <c r="H52" s="201"/>
      <c r="I52" s="51"/>
      <c r="J52" s="51"/>
      <c r="K52" s="51"/>
      <c r="L52" s="51"/>
      <c r="M52" s="58"/>
    </row>
    <row r="53" spans="1:13" ht="12.75">
      <c r="A53" s="239" t="s">
        <v>200</v>
      </c>
      <c r="B53" s="240"/>
      <c r="C53" s="240"/>
      <c r="D53" s="240"/>
      <c r="E53" s="240"/>
      <c r="F53" s="240"/>
      <c r="G53" s="240"/>
      <c r="H53" s="241"/>
      <c r="I53" s="1">
        <v>155</v>
      </c>
      <c r="J53" s="6">
        <v>96652650</v>
      </c>
      <c r="K53" s="6">
        <v>25493157</v>
      </c>
      <c r="L53" s="6">
        <v>-6301070</v>
      </c>
      <c r="M53" s="6">
        <v>5289319</v>
      </c>
    </row>
    <row r="54" spans="1:13" ht="12.75">
      <c r="A54" s="239" t="s">
        <v>201</v>
      </c>
      <c r="B54" s="240"/>
      <c r="C54" s="240"/>
      <c r="D54" s="240"/>
      <c r="E54" s="240"/>
      <c r="F54" s="240"/>
      <c r="G54" s="240"/>
      <c r="H54" s="241"/>
      <c r="I54" s="1">
        <v>156</v>
      </c>
      <c r="J54" s="7"/>
      <c r="K54" s="7"/>
      <c r="L54" s="7">
        <v>-878431</v>
      </c>
      <c r="M54" s="7">
        <v>-878431</v>
      </c>
    </row>
    <row r="55" spans="1:13" ht="12.75" customHeight="1">
      <c r="A55" s="196" t="s">
        <v>158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170</v>
      </c>
      <c r="B56" s="201"/>
      <c r="C56" s="201"/>
      <c r="D56" s="201"/>
      <c r="E56" s="201"/>
      <c r="F56" s="201"/>
      <c r="G56" s="201"/>
      <c r="H56" s="218"/>
      <c r="I56" s="8">
        <v>157</v>
      </c>
      <c r="J56" s="5">
        <f>J48</f>
        <v>96652650</v>
      </c>
      <c r="K56" s="5">
        <f>K49</f>
        <v>25493157</v>
      </c>
      <c r="L56" s="5">
        <f>L48</f>
        <v>-7179501</v>
      </c>
      <c r="M56" s="5">
        <f>M48</f>
        <v>4410888</v>
      </c>
    </row>
    <row r="57" spans="1:13" ht="12.75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9">
        <f>SUM(J58:J64)</f>
        <v>29191670</v>
      </c>
      <c r="K57" s="49">
        <f>SUM(K58:K64)</f>
        <v>14412372</v>
      </c>
      <c r="L57" s="49">
        <f>SUM(L58:L64)</f>
        <v>18606969</v>
      </c>
      <c r="M57" s="49">
        <f>SUM(M58:M64)</f>
        <v>24054087</v>
      </c>
    </row>
    <row r="58" spans="1:13" ht="12.75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6">
        <v>29191670</v>
      </c>
      <c r="K58" s="6">
        <v>14412372</v>
      </c>
      <c r="L58" s="6">
        <v>18606969</v>
      </c>
      <c r="M58" s="6">
        <v>24054087</v>
      </c>
    </row>
    <row r="59" spans="1:13" ht="12.75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6"/>
      <c r="K59" s="6"/>
      <c r="L59" s="6"/>
      <c r="M59" s="6"/>
    </row>
    <row r="60" spans="1:13" ht="12.75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6"/>
      <c r="K60" s="6"/>
      <c r="L60" s="6"/>
      <c r="M60" s="6"/>
    </row>
    <row r="61" spans="1:13" ht="12.75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6"/>
      <c r="K61" s="6"/>
      <c r="L61" s="6"/>
      <c r="M61" s="6"/>
    </row>
    <row r="62" spans="1:13" ht="12.75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6"/>
      <c r="K62" s="6"/>
      <c r="L62" s="6"/>
      <c r="M62" s="6"/>
    </row>
    <row r="63" spans="1:13" ht="12.75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6"/>
      <c r="K63" s="6"/>
      <c r="L63" s="6"/>
      <c r="M63" s="6"/>
    </row>
    <row r="64" spans="1:13" ht="12.75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6"/>
      <c r="K64" s="6"/>
      <c r="L64" s="6"/>
      <c r="M64" s="6"/>
    </row>
    <row r="65" spans="1:13" ht="12.75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6">
        <v>5838334</v>
      </c>
      <c r="K65" s="6">
        <v>2882474</v>
      </c>
      <c r="L65" s="6">
        <v>3721394</v>
      </c>
      <c r="M65" s="6">
        <v>4810817</v>
      </c>
    </row>
    <row r="66" spans="1:13" ht="12.75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9">
        <f>J57-J65</f>
        <v>23353336</v>
      </c>
      <c r="K66" s="49">
        <f>K57-K65</f>
        <v>11529898</v>
      </c>
      <c r="L66" s="49">
        <f>L57-L65</f>
        <v>14885575</v>
      </c>
      <c r="M66" s="49">
        <f>M57-M65</f>
        <v>19243270</v>
      </c>
    </row>
    <row r="67" spans="1:13" ht="12.75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7">
        <f>J56+J66</f>
        <v>120005986</v>
      </c>
      <c r="K67" s="57">
        <f>K56+K66</f>
        <v>37023055</v>
      </c>
      <c r="L67" s="57">
        <f>L56+L66</f>
        <v>7706074</v>
      </c>
      <c r="M67" s="57">
        <f>M56+M66</f>
        <v>23654158</v>
      </c>
    </row>
    <row r="68" spans="1:13" ht="12.75" customHeight="1">
      <c r="A68" s="235" t="s">
        <v>278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157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200</v>
      </c>
      <c r="B70" s="240"/>
      <c r="C70" s="240"/>
      <c r="D70" s="240"/>
      <c r="E70" s="240"/>
      <c r="F70" s="240"/>
      <c r="G70" s="240"/>
      <c r="H70" s="241"/>
      <c r="I70" s="1">
        <v>169</v>
      </c>
      <c r="J70" s="6">
        <v>120005986</v>
      </c>
      <c r="K70" s="6">
        <v>37023055</v>
      </c>
      <c r="L70" s="6">
        <v>8584505</v>
      </c>
      <c r="M70" s="6">
        <v>24532589</v>
      </c>
    </row>
    <row r="71" spans="1:13" ht="12.75">
      <c r="A71" s="232" t="s">
        <v>201</v>
      </c>
      <c r="B71" s="233"/>
      <c r="C71" s="233"/>
      <c r="D71" s="233"/>
      <c r="E71" s="233"/>
      <c r="F71" s="233"/>
      <c r="G71" s="233"/>
      <c r="H71" s="234"/>
      <c r="I71" s="4">
        <v>170</v>
      </c>
      <c r="J71" s="7"/>
      <c r="K71" s="7"/>
      <c r="L71" s="7">
        <v>-878431</v>
      </c>
      <c r="M71" s="7">
        <v>-878431</v>
      </c>
    </row>
  </sheetData>
  <sheetProtection/>
  <protectedRanges>
    <protectedRange sqref="L8" name="Range1"/>
    <protectedRange sqref="L9" name="Range1_1"/>
    <protectedRange sqref="J13" name="Range1_2"/>
    <protectedRange sqref="J8:K8" name="Range1_6"/>
    <protectedRange sqref="J9" name="Range1_8"/>
  </protectedRanges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M65 J70:L71 J53:L54 K66:M67 J56:J67 J47:L47 M57:M58 K56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0:M10 J8:L9 M17:M19 J13:L15 K16:M16 K17:L21 K22:M22 K23:L26 K27:M27 K28:L32 K33:M33 K34:L41 J48:M50 M9 J7:M7 J12:M12 J16:J25 J27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ignoredErrors>
    <ignoredError sqref="M16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3">
      <selection activeCell="J50" sqref="J50:K50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53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308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3.25">
      <c r="A4" s="255" t="s">
        <v>50</v>
      </c>
      <c r="B4" s="255"/>
      <c r="C4" s="255"/>
      <c r="D4" s="255"/>
      <c r="E4" s="255"/>
      <c r="F4" s="255"/>
      <c r="G4" s="255"/>
      <c r="H4" s="255"/>
      <c r="I4" s="60" t="s">
        <v>245</v>
      </c>
      <c r="J4" s="61" t="s">
        <v>283</v>
      </c>
      <c r="K4" s="61" t="s">
        <v>284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2">
        <v>2</v>
      </c>
      <c r="J5" s="63" t="s">
        <v>248</v>
      </c>
      <c r="K5" s="63" t="s">
        <v>249</v>
      </c>
    </row>
    <row r="6" spans="1:11" ht="12.75">
      <c r="A6" s="196" t="s">
        <v>130</v>
      </c>
      <c r="B6" s="197"/>
      <c r="C6" s="197"/>
      <c r="D6" s="197"/>
      <c r="E6" s="197"/>
      <c r="F6" s="197"/>
      <c r="G6" s="197"/>
      <c r="H6" s="197"/>
      <c r="I6" s="248"/>
      <c r="J6" s="248"/>
      <c r="K6" s="249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6">
        <v>96909846</v>
      </c>
      <c r="K7" s="6">
        <v>-5842118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6">
        <v>90031315</v>
      </c>
      <c r="K8" s="6">
        <v>96717202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6">
        <v>2149080</v>
      </c>
      <c r="K9" s="6">
        <v>19541500</v>
      </c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6"/>
      <c r="K10" s="6">
        <v>9420059</v>
      </c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6"/>
      <c r="K11" s="6">
        <f>238798</f>
        <v>238798</v>
      </c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6">
        <v>7985468</v>
      </c>
      <c r="K12" s="6">
        <f>878431+1645+45030+36232991+62145885</f>
        <v>99303982</v>
      </c>
    </row>
    <row r="13" spans="1:11" ht="12.75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119">
        <f>SUM(J7:J12)</f>
        <v>197075709</v>
      </c>
      <c r="K13" s="49">
        <f>SUM(K7:K12)</f>
        <v>219379423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119"/>
      <c r="K14" s="6"/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6">
        <v>7493782</v>
      </c>
      <c r="K15" s="6"/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6">
        <v>1576496</v>
      </c>
      <c r="K16" s="6"/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6">
        <v>83122049</v>
      </c>
      <c r="K17" s="6">
        <f>1337383+58478334</f>
        <v>59815717</v>
      </c>
    </row>
    <row r="18" spans="1:11" ht="12.75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119">
        <f>SUM(J14:J17)</f>
        <v>92192327</v>
      </c>
      <c r="K18" s="49">
        <f>SUM(K14:K17)</f>
        <v>59815717</v>
      </c>
    </row>
    <row r="19" spans="1:11" ht="12.75">
      <c r="A19" s="207" t="s">
        <v>30</v>
      </c>
      <c r="B19" s="208"/>
      <c r="C19" s="208"/>
      <c r="D19" s="208"/>
      <c r="E19" s="208"/>
      <c r="F19" s="208"/>
      <c r="G19" s="208"/>
      <c r="H19" s="208"/>
      <c r="I19" s="1">
        <v>13</v>
      </c>
      <c r="J19" s="119">
        <f>IF(J13&gt;J18,J13-J18,0)</f>
        <v>104883382</v>
      </c>
      <c r="K19" s="49">
        <f>IF(K13&gt;K18,K13-K18,0)</f>
        <v>159563706</v>
      </c>
    </row>
    <row r="20" spans="1:11" ht="12.75">
      <c r="A20" s="207" t="s">
        <v>31</v>
      </c>
      <c r="B20" s="208"/>
      <c r="C20" s="208"/>
      <c r="D20" s="208"/>
      <c r="E20" s="208"/>
      <c r="F20" s="208"/>
      <c r="G20" s="208"/>
      <c r="H20" s="208"/>
      <c r="I20" s="1">
        <v>14</v>
      </c>
      <c r="J20" s="120">
        <f>IF(J18&gt;J13,J18-J13,0)</f>
        <v>0</v>
      </c>
      <c r="K20" s="49">
        <f>IF(K18&gt;K13,K18-K13,0)</f>
        <v>0</v>
      </c>
    </row>
    <row r="21" spans="1:11" ht="12.75">
      <c r="A21" s="196" t="s">
        <v>133</v>
      </c>
      <c r="B21" s="197"/>
      <c r="C21" s="197"/>
      <c r="D21" s="197"/>
      <c r="E21" s="197"/>
      <c r="F21" s="197"/>
      <c r="G21" s="197"/>
      <c r="H21" s="197"/>
      <c r="I21" s="248"/>
      <c r="J21" s="248"/>
      <c r="K21" s="249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6">
        <v>132184917</v>
      </c>
      <c r="K22" s="6">
        <v>0</v>
      </c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119"/>
      <c r="K23" s="6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119"/>
      <c r="K24" s="6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119"/>
      <c r="K25" s="6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119"/>
      <c r="K26" s="6"/>
    </row>
    <row r="27" spans="1:11" ht="12.75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119">
        <f>SUM(J22:J26)</f>
        <v>132184917</v>
      </c>
      <c r="K27" s="49">
        <f>SUM(K22:K26)</f>
        <v>0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6">
        <v>204977546</v>
      </c>
      <c r="K28" s="6">
        <v>398060697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6">
        <v>840548</v>
      </c>
      <c r="K29" s="6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6"/>
      <c r="K30" s="6"/>
    </row>
    <row r="31" spans="1:11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119">
        <f>SUM(J28:J30)</f>
        <v>205818094</v>
      </c>
      <c r="K31" s="49">
        <f>SUM(K28:K30)</f>
        <v>398060697</v>
      </c>
    </row>
    <row r="32" spans="1:11" ht="12.75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119">
        <f>IF(J27&gt;J31,J27-J31,0)</f>
        <v>0</v>
      </c>
      <c r="K32" s="49">
        <f>IF(K27&gt;K31,K27-K31,0)</f>
        <v>0</v>
      </c>
    </row>
    <row r="33" spans="1:11" ht="12.75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120">
        <f>IF(J31&gt;J27,J31-J27,0)</f>
        <v>73633177</v>
      </c>
      <c r="K33" s="49">
        <f>IF(K31&gt;K27,K31-K27,0)</f>
        <v>398060697</v>
      </c>
    </row>
    <row r="34" spans="1:11" ht="12.75">
      <c r="A34" s="196" t="s">
        <v>134</v>
      </c>
      <c r="B34" s="197"/>
      <c r="C34" s="197"/>
      <c r="D34" s="197"/>
      <c r="E34" s="197"/>
      <c r="F34" s="197"/>
      <c r="G34" s="197"/>
      <c r="H34" s="197"/>
      <c r="I34" s="248"/>
      <c r="J34" s="248"/>
      <c r="K34" s="249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6">
        <v>50000000</v>
      </c>
      <c r="K35" s="6">
        <v>70000000</v>
      </c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6">
        <v>280361462</v>
      </c>
      <c r="K36" s="6">
        <v>368393813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6">
        <v>265472</v>
      </c>
      <c r="K37" s="6">
        <f>152441+10251+11196064</f>
        <v>11358756</v>
      </c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119">
        <f>SUM(J35:J37)</f>
        <v>330626934</v>
      </c>
      <c r="K38" s="49">
        <f>SUM(K35:K37)</f>
        <v>449752569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6">
        <v>295549147</v>
      </c>
      <c r="K39" s="6">
        <v>134640620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6">
        <v>23046304</v>
      </c>
      <c r="K40" s="6">
        <v>34725630</v>
      </c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6"/>
      <c r="K41" s="6"/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6">
        <v>2415321</v>
      </c>
      <c r="K42" s="6"/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6">
        <v>55884032</v>
      </c>
      <c r="K43" s="6">
        <v>32841435</v>
      </c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119">
        <f>SUM(J39:J43)</f>
        <v>376894804</v>
      </c>
      <c r="K44" s="49">
        <f>SUM(K39:K43)</f>
        <v>202207685</v>
      </c>
    </row>
    <row r="45" spans="1:11" ht="12.75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119">
        <f>IF(J38&gt;J44,J38-J44,0)</f>
        <v>0</v>
      </c>
      <c r="K45" s="49">
        <f>IF(K38&gt;K44,K38-K44,0)</f>
        <v>247544884</v>
      </c>
    </row>
    <row r="46" spans="1:11" ht="12.75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119">
        <f>IF(J44&gt;J38,J44-J38,0)</f>
        <v>46267870</v>
      </c>
      <c r="K46" s="49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119">
        <f>IF(J19-J20+J32-J33+J45-J46&gt;0,J19-J20+J32-J33+J45-J46,0)</f>
        <v>0</v>
      </c>
      <c r="K47" s="49">
        <f>IF(K19-K20+K32-K33+K45-K46&gt;0,K19-K20+K32-K33+K45-K46,0)</f>
        <v>9047893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119">
        <f>IF(J20-J19+J33-J32+J46-J45&gt;0,J20-J19+J33-J32+J46-J45,0)</f>
        <v>15017665</v>
      </c>
      <c r="K48" s="49">
        <f>IF(K20-K19+K33-K32+K46-K45&gt;0,K20-K19+K33-K32+K46-K45,0)</f>
        <v>0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">
        <v>37001628</v>
      </c>
      <c r="K49" s="6">
        <v>21983963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119">
        <f>J47</f>
        <v>0</v>
      </c>
      <c r="K50" s="119">
        <f>K47</f>
        <v>9047893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119">
        <f>J48</f>
        <v>15017665</v>
      </c>
      <c r="K51" s="6">
        <f>K48</f>
        <v>0</v>
      </c>
    </row>
    <row r="52" spans="1:11" ht="12.75">
      <c r="A52" s="186" t="s">
        <v>146</v>
      </c>
      <c r="B52" s="187"/>
      <c r="C52" s="187"/>
      <c r="D52" s="187"/>
      <c r="E52" s="187"/>
      <c r="F52" s="187"/>
      <c r="G52" s="187"/>
      <c r="H52" s="187"/>
      <c r="I52" s="4">
        <v>44</v>
      </c>
      <c r="J52" s="120">
        <f>J49+J50-J51</f>
        <v>21983963</v>
      </c>
      <c r="K52" s="57">
        <f>K49+K50-K51</f>
        <v>31031856</v>
      </c>
    </row>
  </sheetData>
  <sheetProtection/>
  <protectedRanges>
    <protectedRange sqref="J7:J20" name="Range1_1"/>
    <protectedRange sqref="J22:J33" name="Range1_3"/>
    <protectedRange sqref="J49:J52 J35:J46 K50" name="Range1_5"/>
  </protectedRanges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9:K43 J35:K37 J28:K30 K22:K26 K14:K17 J7:K12 J15:J17 J22 J49:K49 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27 K44:K48 K38 K31:K33 K13 K18:K20 K52 J47:J48">
      <formula1>0</formula1>
    </dataValidation>
    <dataValidation operator="greaterThan" allowBlank="1" showInputMessage="1" showErrorMessage="1" sqref="J31:J33 J18:J20 J44:J46 J13:J14 J23:J27 J38 J50:J52 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10" width="9.140625" style="66" customWidth="1"/>
    <col min="11" max="11" width="9.57421875" style="66" bestFit="1" customWidth="1"/>
    <col min="12" max="16384" width="9.140625" style="66" customWidth="1"/>
  </cols>
  <sheetData>
    <row r="1" spans="1:12" ht="12.75">
      <c r="A1" s="272" t="s">
        <v>246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65"/>
    </row>
    <row r="2" spans="1:12" ht="15.75">
      <c r="A2" s="38"/>
      <c r="B2" s="64"/>
      <c r="C2" s="259" t="s">
        <v>247</v>
      </c>
      <c r="D2" s="259"/>
      <c r="E2" s="67">
        <v>40544</v>
      </c>
      <c r="F2" s="39" t="s">
        <v>216</v>
      </c>
      <c r="G2" s="260">
        <v>40908</v>
      </c>
      <c r="H2" s="261"/>
      <c r="I2" s="64"/>
      <c r="J2" s="64"/>
      <c r="K2" s="64"/>
      <c r="L2" s="68"/>
    </row>
    <row r="3" spans="1:11" ht="23.25">
      <c r="A3" s="262" t="s">
        <v>50</v>
      </c>
      <c r="B3" s="262"/>
      <c r="C3" s="262"/>
      <c r="D3" s="262"/>
      <c r="E3" s="262"/>
      <c r="F3" s="262"/>
      <c r="G3" s="262"/>
      <c r="H3" s="262"/>
      <c r="I3" s="71" t="s">
        <v>270</v>
      </c>
      <c r="J3" s="72" t="s">
        <v>124</v>
      </c>
      <c r="K3" s="72" t="s">
        <v>125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74">
        <v>2</v>
      </c>
      <c r="J4" s="73" t="s">
        <v>248</v>
      </c>
      <c r="K4" s="73" t="s">
        <v>249</v>
      </c>
    </row>
    <row r="5" spans="1:11" ht="12.75">
      <c r="A5" s="257" t="s">
        <v>250</v>
      </c>
      <c r="B5" s="258"/>
      <c r="C5" s="258"/>
      <c r="D5" s="258"/>
      <c r="E5" s="258"/>
      <c r="F5" s="258"/>
      <c r="G5" s="258"/>
      <c r="H5" s="258"/>
      <c r="I5" s="40">
        <v>1</v>
      </c>
      <c r="J5" s="41">
        <v>232000000</v>
      </c>
      <c r="K5" s="41">
        <v>232000000</v>
      </c>
    </row>
    <row r="6" spans="1:11" ht="12.75">
      <c r="A6" s="257" t="s">
        <v>251</v>
      </c>
      <c r="B6" s="258"/>
      <c r="C6" s="258"/>
      <c r="D6" s="258"/>
      <c r="E6" s="258"/>
      <c r="F6" s="258"/>
      <c r="G6" s="258"/>
      <c r="H6" s="258"/>
      <c r="I6" s="40">
        <v>2</v>
      </c>
      <c r="J6" s="42">
        <v>-5132712</v>
      </c>
      <c r="K6" s="42">
        <v>-19217000</v>
      </c>
    </row>
    <row r="7" spans="1:11" ht="12.75">
      <c r="A7" s="257" t="s">
        <v>252</v>
      </c>
      <c r="B7" s="258"/>
      <c r="C7" s="258"/>
      <c r="D7" s="258"/>
      <c r="E7" s="258"/>
      <c r="F7" s="258"/>
      <c r="G7" s="258"/>
      <c r="H7" s="258"/>
      <c r="I7" s="40">
        <v>3</v>
      </c>
      <c r="J7" s="42">
        <v>12596730</v>
      </c>
      <c r="K7" s="42">
        <v>37877082</v>
      </c>
    </row>
    <row r="8" spans="1:11" ht="12.75">
      <c r="A8" s="257" t="s">
        <v>253</v>
      </c>
      <c r="B8" s="258"/>
      <c r="C8" s="258"/>
      <c r="D8" s="258"/>
      <c r="E8" s="258"/>
      <c r="F8" s="258"/>
      <c r="G8" s="258"/>
      <c r="H8" s="258"/>
      <c r="I8" s="40">
        <v>4</v>
      </c>
      <c r="J8" s="42">
        <v>255499719</v>
      </c>
      <c r="K8" s="42">
        <v>291448280</v>
      </c>
    </row>
    <row r="9" spans="1:11" ht="12.75">
      <c r="A9" s="257" t="s">
        <v>254</v>
      </c>
      <c r="B9" s="258"/>
      <c r="C9" s="258"/>
      <c r="D9" s="258"/>
      <c r="E9" s="258"/>
      <c r="F9" s="258"/>
      <c r="G9" s="258"/>
      <c r="H9" s="258"/>
      <c r="I9" s="40">
        <v>5</v>
      </c>
      <c r="J9" s="42">
        <v>96652650</v>
      </c>
      <c r="K9" s="42">
        <v>-6301070</v>
      </c>
    </row>
    <row r="10" spans="1:11" ht="12.75">
      <c r="A10" s="257" t="s">
        <v>255</v>
      </c>
      <c r="B10" s="258"/>
      <c r="C10" s="258"/>
      <c r="D10" s="258"/>
      <c r="E10" s="258"/>
      <c r="F10" s="258"/>
      <c r="G10" s="258"/>
      <c r="H10" s="258"/>
      <c r="I10" s="40">
        <v>6</v>
      </c>
      <c r="J10" s="42"/>
      <c r="K10" s="42"/>
    </row>
    <row r="11" spans="1:11" ht="12.75">
      <c r="A11" s="257" t="s">
        <v>256</v>
      </c>
      <c r="B11" s="258"/>
      <c r="C11" s="258"/>
      <c r="D11" s="258"/>
      <c r="E11" s="258"/>
      <c r="F11" s="258"/>
      <c r="G11" s="258"/>
      <c r="H11" s="258"/>
      <c r="I11" s="40">
        <v>7</v>
      </c>
      <c r="J11" s="42"/>
      <c r="K11" s="42"/>
    </row>
    <row r="12" spans="1:11" ht="12.75">
      <c r="A12" s="257" t="s">
        <v>257</v>
      </c>
      <c r="B12" s="258"/>
      <c r="C12" s="258"/>
      <c r="D12" s="258"/>
      <c r="E12" s="258"/>
      <c r="F12" s="258"/>
      <c r="G12" s="258"/>
      <c r="H12" s="258"/>
      <c r="I12" s="40">
        <v>8</v>
      </c>
      <c r="J12" s="42"/>
      <c r="K12" s="42"/>
    </row>
    <row r="13" spans="1:11" ht="12.75">
      <c r="A13" s="257" t="s">
        <v>258</v>
      </c>
      <c r="B13" s="258"/>
      <c r="C13" s="258"/>
      <c r="D13" s="258"/>
      <c r="E13" s="258"/>
      <c r="F13" s="258"/>
      <c r="G13" s="258"/>
      <c r="H13" s="258"/>
      <c r="I13" s="40">
        <v>9</v>
      </c>
      <c r="J13" s="42">
        <v>29191670</v>
      </c>
      <c r="K13" s="42">
        <v>47798639</v>
      </c>
    </row>
    <row r="14" spans="1:11" ht="12.75">
      <c r="A14" s="264" t="s">
        <v>259</v>
      </c>
      <c r="B14" s="265"/>
      <c r="C14" s="265"/>
      <c r="D14" s="265"/>
      <c r="E14" s="265"/>
      <c r="F14" s="265"/>
      <c r="G14" s="265"/>
      <c r="H14" s="265"/>
      <c r="I14" s="40">
        <v>10</v>
      </c>
      <c r="J14" s="69">
        <f>SUM(J5:J13)</f>
        <v>620808057</v>
      </c>
      <c r="K14" s="69">
        <f>SUM(K5:K13)</f>
        <v>583605931</v>
      </c>
    </row>
    <row r="15" spans="1:11" ht="12.75">
      <c r="A15" s="257" t="s">
        <v>260</v>
      </c>
      <c r="B15" s="258"/>
      <c r="C15" s="258"/>
      <c r="D15" s="258"/>
      <c r="E15" s="258"/>
      <c r="F15" s="258"/>
      <c r="G15" s="258"/>
      <c r="H15" s="258"/>
      <c r="I15" s="40">
        <v>11</v>
      </c>
      <c r="J15" s="42">
        <v>29191670</v>
      </c>
      <c r="K15" s="42">
        <v>18606969</v>
      </c>
    </row>
    <row r="16" spans="1:11" ht="12.75">
      <c r="A16" s="257" t="s">
        <v>261</v>
      </c>
      <c r="B16" s="258"/>
      <c r="C16" s="258"/>
      <c r="D16" s="258"/>
      <c r="E16" s="258"/>
      <c r="F16" s="258"/>
      <c r="G16" s="258"/>
      <c r="H16" s="258"/>
      <c r="I16" s="40">
        <v>12</v>
      </c>
      <c r="J16" s="42"/>
      <c r="K16" s="42"/>
    </row>
    <row r="17" spans="1:11" ht="12.75">
      <c r="A17" s="257" t="s">
        <v>262</v>
      </c>
      <c r="B17" s="258"/>
      <c r="C17" s="258"/>
      <c r="D17" s="258"/>
      <c r="E17" s="258"/>
      <c r="F17" s="258"/>
      <c r="G17" s="258"/>
      <c r="H17" s="258"/>
      <c r="I17" s="40">
        <v>13</v>
      </c>
      <c r="J17" s="42"/>
      <c r="K17" s="42"/>
    </row>
    <row r="18" spans="1:11" ht="12.75">
      <c r="A18" s="257" t="s">
        <v>263</v>
      </c>
      <c r="B18" s="258"/>
      <c r="C18" s="258"/>
      <c r="D18" s="258"/>
      <c r="E18" s="258"/>
      <c r="F18" s="258"/>
      <c r="G18" s="258"/>
      <c r="H18" s="258"/>
      <c r="I18" s="40">
        <v>14</v>
      </c>
      <c r="J18" s="42"/>
      <c r="K18" s="42"/>
    </row>
    <row r="19" spans="1:11" ht="12.75">
      <c r="A19" s="257" t="s">
        <v>264</v>
      </c>
      <c r="B19" s="258"/>
      <c r="C19" s="258"/>
      <c r="D19" s="258"/>
      <c r="E19" s="258"/>
      <c r="F19" s="258"/>
      <c r="G19" s="258"/>
      <c r="H19" s="258"/>
      <c r="I19" s="40">
        <v>15</v>
      </c>
      <c r="J19" s="42"/>
      <c r="K19" s="42"/>
    </row>
    <row r="20" spans="1:11" ht="12.75">
      <c r="A20" s="257" t="s">
        <v>265</v>
      </c>
      <c r="B20" s="258"/>
      <c r="C20" s="258"/>
      <c r="D20" s="258"/>
      <c r="E20" s="258"/>
      <c r="F20" s="258"/>
      <c r="G20" s="258"/>
      <c r="H20" s="258"/>
      <c r="I20" s="40">
        <v>16</v>
      </c>
      <c r="J20" s="42">
        <v>43087873</v>
      </c>
      <c r="K20" s="42">
        <v>-55809095</v>
      </c>
    </row>
    <row r="21" spans="1:11" ht="12.75">
      <c r="A21" s="264" t="s">
        <v>266</v>
      </c>
      <c r="B21" s="265"/>
      <c r="C21" s="265"/>
      <c r="D21" s="265"/>
      <c r="E21" s="265"/>
      <c r="F21" s="265"/>
      <c r="G21" s="265"/>
      <c r="H21" s="265"/>
      <c r="I21" s="40">
        <v>17</v>
      </c>
      <c r="J21" s="70">
        <f>SUM(J15:J20)</f>
        <v>72279543</v>
      </c>
      <c r="K21" s="70">
        <f>SUM(K15:K20)</f>
        <v>-37202126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267</v>
      </c>
      <c r="B23" s="267"/>
      <c r="C23" s="267"/>
      <c r="D23" s="267"/>
      <c r="E23" s="267"/>
      <c r="F23" s="267"/>
      <c r="G23" s="267"/>
      <c r="H23" s="267"/>
      <c r="I23" s="43">
        <v>18</v>
      </c>
      <c r="J23" s="41">
        <v>72279543</v>
      </c>
      <c r="K23" s="41">
        <v>-37202126</v>
      </c>
    </row>
    <row r="24" spans="1:11" ht="17.25" customHeight="1">
      <c r="A24" s="268" t="s">
        <v>268</v>
      </c>
      <c r="B24" s="269"/>
      <c r="C24" s="269"/>
      <c r="D24" s="269"/>
      <c r="E24" s="269"/>
      <c r="F24" s="269"/>
      <c r="G24" s="269"/>
      <c r="H24" s="269"/>
      <c r="I24" s="44">
        <v>19</v>
      </c>
      <c r="J24" s="70">
        <v>0</v>
      </c>
      <c r="K24" s="70">
        <v>36232991</v>
      </c>
    </row>
    <row r="25" spans="1:11" ht="30" customHeight="1">
      <c r="A25" s="270" t="s">
        <v>269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2012-01-13T16:01:24Z</cp:lastPrinted>
  <dcterms:created xsi:type="dcterms:W3CDTF">2008-10-17T11:51:54Z</dcterms:created>
  <dcterms:modified xsi:type="dcterms:W3CDTF">2012-01-17T08:21:58Z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