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T.M\Objave financijskih izvještaja\2020\2Q\"/>
    </mc:Choice>
  </mc:AlternateContent>
  <xr:revisionPtr revIDLastSave="0" documentId="13_ncr:1_{C501B53E-9E5B-4BD0-9E4B-A21C84CD36D9}" xr6:coauthVersionLast="45" xr6:coauthVersionMax="45" xr10:uidLastSave="{00000000-0000-0000-0000-000000000000}"/>
  <bookViews>
    <workbookView xWindow="-120" yWindow="-120" windowWidth="29040" windowHeight="1599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Bilanca!$A$1:$L$132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9" i="18"/>
  <c r="H75" i="18"/>
  <c r="H131" i="18" s="1"/>
  <c r="I60" i="19"/>
  <c r="H42" i="20"/>
  <c r="H34" i="21"/>
  <c r="H49" i="21" s="1"/>
  <c r="H51" i="21" s="1"/>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K60" i="19"/>
  <c r="J60" i="19"/>
  <c r="K14" i="19"/>
  <c r="K61" i="19" s="1"/>
  <c r="I47" i="21"/>
  <c r="W61" i="22"/>
  <c r="I14" i="19"/>
  <c r="I61" i="19" s="1"/>
  <c r="I64" i="19" s="1"/>
  <c r="H72" i="18"/>
  <c r="I44" i="18"/>
  <c r="H61" i="19"/>
  <c r="I24" i="20"/>
  <c r="I27" i="20" s="1"/>
  <c r="I55" i="20"/>
  <c r="I34" i="21"/>
  <c r="I49" i="21" s="1"/>
  <c r="I51" i="21"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72" i="18"/>
  <c r="J63" i="19"/>
  <c r="K64" i="19"/>
  <c r="K62" i="19"/>
  <c r="K66" i="19" s="1"/>
  <c r="I57" i="20"/>
  <c r="I59" i="20" s="1"/>
  <c r="I62" i="19"/>
  <c r="I66" i="19" s="1"/>
  <c r="I63" i="19"/>
  <c r="H64" i="19"/>
  <c r="H62" i="19"/>
  <c r="H66" i="19" s="1"/>
  <c r="H63" i="19"/>
  <c r="J62" i="19"/>
  <c r="J66" i="19" s="1"/>
  <c r="J64" i="19"/>
  <c r="I67" i="19" l="1"/>
  <c r="I68" i="19"/>
  <c r="K68" i="19"/>
  <c r="K67" i="19"/>
  <c r="H67" i="19"/>
  <c r="H68" i="19"/>
  <c r="J67" i="19"/>
  <c r="J68"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<sst xmlns="http://schemas.openxmlformats.org/spreadsheetml/2006/main" count="519" uniqueCount="456">
  <si>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</si>
  <si>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</si>
  <si>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</si>
  <si>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</si>
  <si>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</si>
  <si>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</si>
  <si>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</si>
  <si>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</si>
  <si>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</si>
  <si>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</si>
  <si>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</si>
  <si>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</si>
  <si>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</si>
  <si>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</si>
  <si>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</si>
  <si>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</si>
  <si>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</si>
  <si>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</si>
  <si>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</si>
  <si>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</si>
  <si>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</si>
  <si>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</si>
  <si>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</si>
  <si>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</si>
  <si>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</si>
  <si>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</si>
  <si>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</si>
  <si>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</si>
  <si>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</si>
  <si>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</si>
  <si>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</si>
  <si>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</si>
  <si>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</si>
  <si>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</si>
  <si>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</si>
  <si>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</si>
  <si>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</si>
  <si>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</si>
  <si>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</si>
  <si>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</si>
  <si>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</si>
  <si>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</si>
  <si>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</si>
  <si>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</si>
  <si>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</si>
  <si>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</si>
  <si>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</si>
  <si>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</si>
  <si>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</si>
  <si>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</si>
  <si>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</si>
  <si>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</si>
  <si>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</si>
  <si>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</si>
  <si>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</si>
  <si>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</si>
  <si>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</si>
  <si>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</si>
  <si>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</si>
  <si>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</si>
  <si>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</si>
  <si>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</si>
  <si>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</si>
  <si>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</si>
  <si>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</si>
  <si>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</si>
  <si>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</si>
  <si>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</si>
  <si>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</si>
  <si>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</si>
  <si>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</si>
  <si>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</si>
  <si>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</si>
  <si>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</si>
  <si>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</si>
  <si>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</si>
  <si>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</si>
  <si>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</si>
  <si>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</si>
  <si>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</si>
  <si>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</si>
  <si>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</si>
  <si>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</si>
  <si>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</si>
  <si>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</si>
  <si>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</si>
  <si>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</si>
  <si>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</si>
  <si>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</si>
  <si>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</si>
  <si>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</si>
  <si>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</si>
  <si>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</si>
  <si>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</si>
  <si>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</si>
  <si>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</si>
  <si>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</si>
  <si>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</si>
  <si>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</si>
  <si>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</si>
  <si>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</si>
  <si>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</si>
  <si>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</si>
  <si>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</si>
  <si>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</si>
  <si>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</si>
  <si>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</si>
  <si>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</si>
  <si>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</si>
  <si>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</si>
  <si>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</si>
  <si>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</si>
  <si>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</si>
  <si>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</si>
  <si>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</si>
  <si>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</si>
  <si>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</si>
  <si>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</si>
  <si>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</si>
  <si>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</si>
  <si>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</si>
  <si>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</si>
  <si>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</si>
  <si>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</si>
  <si>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</si>
  <si>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</si>
  <si>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</si>
  <si>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</si>
  <si>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</si>
  <si>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</si>
  <si>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</si>
  <si>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</si>
  <si>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</si>
  <si>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</si>
  <si>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</si>
  <si>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</si>
  <si>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</si>
  <si>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</si>
  <si>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</si>
  <si>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</si>
  <si>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</si>
  <si>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</si>
  <si>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</si>
  <si>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</si>
  <si>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</si>
  <si>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</si>
  <si>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</si>
  <si>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</si>
  <si>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</si>
  <si>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</si>
  <si>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</si>
  <si>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</si>
  <si>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</si>
  <si>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</si>
  <si>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</si>
  <si>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</si>
  <si>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</si>
  <si>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</si>
  <si>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</si>
  <si>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</si>
  <si>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</si>
  <si>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</si>
  <si>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</si>
  <si>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</si>
  <si>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</si>
  <si>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</si>
  <si>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</si>
  <si>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</si>
  <si>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</si>
  <si>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</si>
  <si>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</si>
  <si>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</si>
  <si>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</si>
  <si>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</si>
  <si>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</si>
  <si>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</si>
  <si>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</si>
  <si>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</si>
  <si>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</si>
  <si>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</si>
  <si>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</si>
  <si>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</si>
  <si>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</si>
  <si>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</si>
  <si>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</si>
  <si>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</si>
  <si>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</si>
  <si>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</si>
  <si>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</si>
  <si>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</si>
  <si>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</si>
  <si>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</si>
  <si>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</si>
  <si>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</si>
  <si>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</si>
  <si>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</si>
  <si>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</si>
  <si>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</si>
  <si>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</si>
  <si>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</si>
  <si>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</si>
  <si>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</si>
  <si>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</si>
  <si>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</si>
  <si>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</si>
  <si>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</si>
  <si>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</si>
  <si>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</si>
  <si>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</si>
  <si>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</si>
  <si>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</si>
  <si>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</si>
  <si>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</si>
  <si>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</si>
  <si>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</si>
  <si>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</si>
  <si>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</si>
  <si>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</si>
  <si>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</si>
  <si>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</si>
  <si>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</si>
  <si>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</si>
  <si>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</si>
  <si>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</si>
  <si>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</si>
  <si>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</si>
  <si>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</si>
  <si>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</si>
  <si>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</si>
  <si>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</si>
  <si>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</si>
  <si>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</si>
  <si>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</si>
  <si>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</si>
  <si>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</si>
  <si>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</si>
  <si>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</si>
  <si>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</si>
  <si>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</si>
  <si>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</si>
  <si>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</si>
  <si>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</si>
  <si>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</si>
  <si>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</si>
  <si>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</si>
  <si>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</si>
  <si>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</si>
  <si>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</si>
  <si>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</si>
  <si>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</si>
  <si>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</si>
  <si>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</si>
  <si>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</si>
  <si>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</si>
  <si>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</si>
  <si>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</si>
  <si>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</si>
  <si>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</si>
  <si>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</si>
  <si>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</si>
  <si>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</si>
  <si>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</si>
  <si>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</si>
  <si>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</si>
  <si>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</si>
  <si>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</si>
  <si>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</si>
  <si>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</si>
  <si>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</si>
  <si>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</si>
  <si>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</si>
  <si>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</si>
  <si>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</si>
  <si>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</si>
  <si>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</si>
  <si>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</si>
  <si>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</si>
  <si>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</si>
  <si>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</si>
  <si>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</si>
  <si>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</si>
  <si>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</si>
  <si>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</si>
  <si>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</si>
  <si>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</si>
  <si>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</si>
  <si>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</si>
  <si>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</si>
  <si>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</si>
  <si>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</si>
  <si>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</si>
  <si>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</si>
  <si>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</si>
  <si>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</si>
  <si>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</si>
  <si>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</si>
  <si>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</si>
  <si>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</si>
  <si>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</si>
  <si>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</si>
  <si>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</si>
  <si>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</si>
  <si>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</si>
  <si>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</si>
  <si>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</si>
  <si>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</si>
  <si>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</si>
  <si>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</si>
  <si>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</si>
  <si>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</si>
  <si>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</si>
  <si>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</si>
  <si>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</si>
  <si>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</si>
  <si>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</si>
  <si>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</si>
  <si>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</si>
  <si>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</si>
  <si>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</si>
  <si>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</si>
  <si>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</si>
  <si>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</si>
  <si>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</si>
  <si>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</si>
  <si>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</si>
  <si>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</si>
  <si>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</si>
  <si>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</si>
  <si>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</si>
  <si>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</si>
  <si>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</si>
  <si>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</si>
  <si>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</si>
  <si>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</si>
  <si>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</si>
  <si>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</si>
  <si>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</si>
  <si>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</si>
  <si>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</si>
  <si>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</si>
  <si>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</si>
  <si>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</si>
  <si>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</si>
  <si>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</si>
  <si>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</si>
  <si>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</si>
  <si>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</si>
  <si>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</si>
  <si>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</si>
  <si>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</si>
  <si>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</si>
  <si>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</si>
  <si>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</si>
  <si>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</si>
  <si>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</si>
  <si>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</si>
  <si>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</si>
  <si>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</si>
  <si>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</si>
  <si>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</si>
  <si>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</si>
  <si>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</si>
  <si>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</si>
  <si>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</si>
  <si>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</si>
  <si>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</si>
  <si>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</si>
  <si>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</si>
  <si>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</si>
  <si>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</si>
  <si>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</si>
  <si>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</si>
  <si>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</si>
  <si>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</si>
  <si>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</si>
  <si>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</si>
  <si>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</si>
  <si>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</si>
  <si>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</si>
  <si>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</si>
  <si>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</si>
  <si>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</si>
  <si>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</si>
  <si>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</si>
  <si>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</si>
  <si>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</si>
  <si>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</si>
  <si>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</si>
  <si>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</si>
  <si>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</si>
  <si>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</si>
  <si>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</si>
  <si>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</si>
  <si>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</si>
  <si>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</si>
  <si>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</si>
  <si>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</si>
  <si>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</si>
  <si>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</si>
  <si>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</si>
  <si>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</si>
  <si>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</si>
  <si>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</si>
  <si>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</si>
  <si>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</si>
  <si>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</si>
  <si>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</si>
  <si>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</si>
  <si>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</si>
  <si>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</si>
  <si>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</si>
  <si>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</si>
  <si>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</si>
  <si>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</si>
  <si>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</si>
  <si>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</si>
  <si>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</si>
  <si>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</si>
  <si>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</si>
  <si>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</si>
  <si>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</si>
  <si>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</si>
  <si>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</si>
  <si>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</si>
  <si>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</si>
  <si>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</si>
  <si>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</si>
  <si>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</si>
  <si>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</si>
  <si>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</si>
  <si>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</si>
  <si>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</si>
  <si>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</si>
  <si>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</si>
  <si>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</si>
  <si>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02058146</t>
  </si>
  <si>
    <t>130003769</t>
  </si>
  <si>
    <t>98014881436</t>
  </si>
  <si>
    <t>TERRA MEDITERRANEA d.d.</t>
  </si>
  <si>
    <t>info@terramediterranea.hr</t>
  </si>
  <si>
    <t>DA</t>
  </si>
  <si>
    <t>M.L.M. CENSEA j.d.o.o.</t>
  </si>
  <si>
    <t>Sanja Babić</t>
  </si>
  <si>
    <t>01/2922 213</t>
  </si>
  <si>
    <t>info@mlm-censea.hr</t>
  </si>
  <si>
    <t>Obveznik: TERRA MEDITERRANEA d.d.</t>
  </si>
  <si>
    <t>01.01.2020.</t>
  </si>
  <si>
    <t>30.06.2020.</t>
  </si>
  <si>
    <t>Budmanijeva 3</t>
  </si>
  <si>
    <t>Zagreb</t>
  </si>
  <si>
    <t xml:space="preserve">stanje na dan 30.06.2020 </t>
  </si>
  <si>
    <t>u razdoblju 01.01.2020. do 30.06.2020.</t>
  </si>
  <si>
    <t>u razdoblju 01.01.2020. do 30.06.2020</t>
  </si>
  <si>
    <t>HR</t>
  </si>
  <si>
    <t>74780000L0JHFTPGQO43</t>
  </si>
  <si>
    <t>3817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</si>
</sst>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Q17" sqref="Q1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t="s">
        <v>446</v>
      </c>
      <c r="F4" s="136"/>
      <c r="G4" s="77" t="s">
        <v>0</v>
      </c>
      <c r="H4" s="135" t="s">
        <v>447</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417</v>
      </c>
      <c r="B10" s="148"/>
      <c r="C10" s="148"/>
      <c r="D10" s="148"/>
      <c r="E10" s="148"/>
      <c r="F10" s="148"/>
      <c r="G10" s="148"/>
      <c r="H10" s="148"/>
      <c r="I10" s="148"/>
      <c r="J10" s="90"/>
    </row>
    <row r="11" spans="1:20" ht="24.6" customHeight="1" x14ac:dyDescent="0.25">
      <c r="A11" s="149" t="s">
        <v>393</v>
      </c>
      <c r="B11" s="150"/>
      <c r="C11" s="142" t="s">
        <v>435</v>
      </c>
      <c r="D11" s="143"/>
      <c r="E11" s="91"/>
      <c r="F11" s="151" t="s">
        <v>418</v>
      </c>
      <c r="G11" s="141"/>
      <c r="H11" s="152" t="s">
        <v>453</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419</v>
      </c>
      <c r="H15" s="152" t="s">
        <v>454</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420</v>
      </c>
      <c r="C17" s="142" t="s">
        <v>455</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438</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449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448</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439</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422</v>
      </c>
      <c r="D31" s="166" t="s">
        <v>421</v>
      </c>
      <c r="E31" s="167"/>
      <c r="F31" s="167"/>
      <c r="G31" s="167"/>
      <c r="H31" s="106"/>
      <c r="I31" s="107" t="s">
        <v>422</v>
      </c>
      <c r="J31" s="108" t="s">
        <v>423</v>
      </c>
    </row>
    <row r="32" spans="1:10" x14ac:dyDescent="0.25">
      <c r="A32" s="149"/>
      <c r="B32" s="156"/>
      <c r="C32" s="109"/>
      <c r="D32" s="77"/>
      <c r="E32" s="161"/>
      <c r="F32" s="161"/>
      <c r="G32" s="161"/>
      <c r="H32" s="161"/>
      <c r="I32" s="104"/>
      <c r="J32" s="105"/>
    </row>
    <row r="33" spans="1:10" x14ac:dyDescent="0.25">
      <c r="A33" s="149" t="s">
        <v>410</v>
      </c>
      <c r="B33" s="156"/>
      <c r="C33" s="102" t="s">
        <v>425</v>
      </c>
      <c r="D33" s="166" t="s">
        <v>424</v>
      </c>
      <c r="E33" s="167"/>
      <c r="F33" s="167"/>
      <c r="G33" s="167"/>
      <c r="H33" s="100"/>
      <c r="I33" s="107" t="s">
        <v>425</v>
      </c>
      <c r="J33" s="108" t="s">
        <v>426</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427</v>
      </c>
    </row>
    <row r="49" spans="1:10" x14ac:dyDescent="0.25">
      <c r="A49" s="113"/>
      <c r="B49" s="101"/>
      <c r="C49" s="101"/>
      <c r="D49" s="94"/>
      <c r="E49" s="146"/>
      <c r="F49" s="146"/>
      <c r="G49" s="172"/>
      <c r="H49" s="172"/>
      <c r="I49" s="94"/>
      <c r="J49" s="114" t="s">
        <v>428</v>
      </c>
    </row>
    <row r="50" spans="1:10" ht="14.45" customHeight="1" x14ac:dyDescent="0.25">
      <c r="A50" s="140" t="s">
        <v>403</v>
      </c>
      <c r="B50" s="151"/>
      <c r="C50" s="152" t="s">
        <v>440</v>
      </c>
      <c r="D50" s="153"/>
      <c r="E50" s="178" t="s">
        <v>429</v>
      </c>
      <c r="F50" s="179"/>
      <c r="G50" s="157" t="s">
        <v>441</v>
      </c>
      <c r="H50" s="158"/>
      <c r="I50" s="158"/>
      <c r="J50" s="159"/>
    </row>
    <row r="51" spans="1:10" x14ac:dyDescent="0.25">
      <c r="A51" s="113"/>
      <c r="B51" s="101"/>
      <c r="C51" s="172"/>
      <c r="D51" s="172"/>
      <c r="E51" s="146"/>
      <c r="F51" s="146"/>
      <c r="G51" s="180" t="s">
        <v>430</v>
      </c>
      <c r="H51" s="180"/>
      <c r="I51" s="180"/>
      <c r="J51" s="85"/>
    </row>
    <row r="52" spans="1:10" ht="13.9" customHeight="1" x14ac:dyDescent="0.25">
      <c r="A52" s="140" t="s">
        <v>404</v>
      </c>
      <c r="B52" s="151"/>
      <c r="C52" s="157" t="s">
        <v>442</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443</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444</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431</v>
      </c>
      <c r="B58" s="151"/>
      <c r="C58" s="181"/>
      <c r="D58" s="182"/>
      <c r="E58" s="182"/>
      <c r="F58" s="182"/>
      <c r="G58" s="182"/>
      <c r="H58" s="182"/>
      <c r="I58" s="182"/>
      <c r="J58" s="183"/>
    </row>
    <row r="59" spans="1:10" ht="14.45" customHeight="1" x14ac:dyDescent="0.25">
      <c r="A59" s="93"/>
      <c r="B59" s="94"/>
      <c r="C59" s="184" t="s">
        <v>432</v>
      </c>
      <c r="D59" s="184"/>
      <c r="E59" s="184"/>
      <c r="F59" s="184"/>
      <c r="G59" s="94"/>
      <c r="H59" s="94"/>
      <c r="I59" s="94"/>
      <c r="J59" s="96"/>
    </row>
    <row r="60" spans="1:10" x14ac:dyDescent="0.25">
      <c r="A60" s="140" t="s">
        <v>433</v>
      </c>
      <c r="B60" s="151"/>
      <c r="C60" s="181"/>
      <c r="D60" s="182"/>
      <c r="E60" s="182"/>
      <c r="F60" s="182"/>
      <c r="G60" s="182"/>
      <c r="H60" s="182"/>
      <c r="I60" s="182"/>
      <c r="J60" s="183"/>
    </row>
    <row r="61" spans="1:10" ht="14.45" customHeight="1" x14ac:dyDescent="0.25">
      <c r="A61" s="115"/>
      <c r="B61" s="116"/>
      <c r="C61" s="185" t="s">
        <v>434</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 right="1" top="1" bottom="1" header="0.5" footer="0.5"/>
  <pageSetup paperSize="9"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97" zoomScale="110" zoomScaleNormal="100" zoomScaleSheetLayoutView="110" workbookViewId="0">
      <selection activeCell="H125" sqref="H12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445</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2687441</v>
      </c>
      <c r="I9" s="34">
        <f>I10+I17+I27+I38+I43</f>
        <v>2687191</v>
      </c>
    </row>
    <row r="10" spans="1:9" ht="12.75" customHeight="1" x14ac:dyDescent="0.2">
      <c r="A10" s="187" t="s">
        <v>5</v>
      </c>
      <c r="B10" s="187"/>
      <c r="C10" s="187"/>
      <c r="D10" s="187"/>
      <c r="E10" s="187"/>
      <c r="F10" s="187"/>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2687441</v>
      </c>
      <c r="I17" s="34">
        <f>I18+I19+I20+I21+I22+I23+I24+I25+I26</f>
        <v>2687191</v>
      </c>
    </row>
    <row r="18" spans="1:9" ht="12.75" customHeight="1" x14ac:dyDescent="0.2">
      <c r="A18" s="186" t="s">
        <v>13</v>
      </c>
      <c r="B18" s="186"/>
      <c r="C18" s="186"/>
      <c r="D18" s="186"/>
      <c r="E18" s="186"/>
      <c r="F18" s="186"/>
      <c r="G18" s="15">
        <v>11</v>
      </c>
      <c r="H18" s="33">
        <v>0</v>
      </c>
      <c r="I18" s="33">
        <v>0</v>
      </c>
    </row>
    <row r="19" spans="1:9" ht="12.75" customHeight="1" x14ac:dyDescent="0.2">
      <c r="A19" s="186" t="s">
        <v>14</v>
      </c>
      <c r="B19" s="186"/>
      <c r="C19" s="186"/>
      <c r="D19" s="186"/>
      <c r="E19" s="186"/>
      <c r="F19" s="186"/>
      <c r="G19" s="15">
        <v>12</v>
      </c>
      <c r="H19" s="33">
        <v>0</v>
      </c>
      <c r="I19" s="33">
        <v>0</v>
      </c>
    </row>
    <row r="20" spans="1:9" ht="12.75" customHeight="1" x14ac:dyDescent="0.2">
      <c r="A20" s="186" t="s">
        <v>15</v>
      </c>
      <c r="B20" s="186"/>
      <c r="C20" s="186"/>
      <c r="D20" s="186"/>
      <c r="E20" s="186"/>
      <c r="F20" s="186"/>
      <c r="G20" s="15">
        <v>13</v>
      </c>
      <c r="H20" s="33">
        <v>0</v>
      </c>
      <c r="I20" s="33"/>
    </row>
    <row r="21" spans="1:9" ht="12.75" customHeight="1" x14ac:dyDescent="0.2">
      <c r="A21" s="186" t="s">
        <v>16</v>
      </c>
      <c r="B21" s="186"/>
      <c r="C21" s="186"/>
      <c r="D21" s="186"/>
      <c r="E21" s="186"/>
      <c r="F21" s="186"/>
      <c r="G21" s="15">
        <v>14</v>
      </c>
      <c r="H21" s="33">
        <v>958</v>
      </c>
      <c r="I21" s="33">
        <v>708</v>
      </c>
    </row>
    <row r="22" spans="1:9" ht="12.75" customHeight="1" x14ac:dyDescent="0.2">
      <c r="A22" s="186" t="s">
        <v>17</v>
      </c>
      <c r="B22" s="186"/>
      <c r="C22" s="186"/>
      <c r="D22" s="186"/>
      <c r="E22" s="186"/>
      <c r="F22" s="186"/>
      <c r="G22" s="15">
        <v>15</v>
      </c>
      <c r="H22" s="33">
        <v>0</v>
      </c>
      <c r="I22" s="33"/>
    </row>
    <row r="23" spans="1:9" ht="12.75" customHeight="1" x14ac:dyDescent="0.2">
      <c r="A23" s="186" t="s">
        <v>18</v>
      </c>
      <c r="B23" s="186"/>
      <c r="C23" s="186"/>
      <c r="D23" s="186"/>
      <c r="E23" s="186"/>
      <c r="F23" s="186"/>
      <c r="G23" s="15">
        <v>16</v>
      </c>
      <c r="H23" s="33">
        <v>0</v>
      </c>
      <c r="I23" s="33"/>
    </row>
    <row r="24" spans="1:9" ht="12.75" customHeight="1" x14ac:dyDescent="0.2">
      <c r="A24" s="186" t="s">
        <v>19</v>
      </c>
      <c r="B24" s="186"/>
      <c r="C24" s="186"/>
      <c r="D24" s="186"/>
      <c r="E24" s="186"/>
      <c r="F24" s="186"/>
      <c r="G24" s="15">
        <v>17</v>
      </c>
      <c r="H24" s="33">
        <v>0</v>
      </c>
      <c r="I24" s="33"/>
    </row>
    <row r="25" spans="1:9" ht="12.75" customHeight="1" x14ac:dyDescent="0.2">
      <c r="A25" s="186" t="s">
        <v>20</v>
      </c>
      <c r="B25" s="186"/>
      <c r="C25" s="186"/>
      <c r="D25" s="186"/>
      <c r="E25" s="186"/>
      <c r="F25" s="186"/>
      <c r="G25" s="15">
        <v>18</v>
      </c>
      <c r="H25" s="33">
        <v>0</v>
      </c>
      <c r="I25" s="33"/>
    </row>
    <row r="26" spans="1:9" ht="12.75" customHeight="1" x14ac:dyDescent="0.2">
      <c r="A26" s="186" t="s">
        <v>21</v>
      </c>
      <c r="B26" s="186"/>
      <c r="C26" s="186"/>
      <c r="D26" s="186"/>
      <c r="E26" s="186"/>
      <c r="F26" s="186"/>
      <c r="G26" s="15">
        <v>19</v>
      </c>
      <c r="H26" s="33">
        <v>2686483</v>
      </c>
      <c r="I26" s="33">
        <v>2686483</v>
      </c>
    </row>
    <row r="27" spans="1:9" ht="12.75" customHeight="1" x14ac:dyDescent="0.2">
      <c r="A27" s="187" t="s">
        <v>22</v>
      </c>
      <c r="B27" s="187"/>
      <c r="C27" s="187"/>
      <c r="D27" s="187"/>
      <c r="E27" s="187"/>
      <c r="F27" s="187"/>
      <c r="G27" s="16">
        <v>20</v>
      </c>
      <c r="H27" s="34">
        <f>SUM(H28:H37)</f>
        <v>0</v>
      </c>
      <c r="I27" s="34">
        <f>SUM(I28:I37)</f>
        <v>0</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100702</v>
      </c>
      <c r="I44" s="34">
        <f>I45+I53+I60+I70</f>
        <v>28780</v>
      </c>
    </row>
    <row r="45" spans="1:9" ht="12.75" customHeight="1" x14ac:dyDescent="0.2">
      <c r="A45" s="187" t="s">
        <v>39</v>
      </c>
      <c r="B45" s="187"/>
      <c r="C45" s="187"/>
      <c r="D45" s="187"/>
      <c r="E45" s="187"/>
      <c r="F45" s="187"/>
      <c r="G45" s="16">
        <v>38</v>
      </c>
      <c r="H45" s="34">
        <f>SUM(H46:H52)</f>
        <v>0</v>
      </c>
      <c r="I45" s="34">
        <f>SUM(I46:I52)</f>
        <v>0</v>
      </c>
    </row>
    <row r="46" spans="1:9" ht="12.75" customHeight="1" x14ac:dyDescent="0.2">
      <c r="A46" s="186" t="s">
        <v>40</v>
      </c>
      <c r="B46" s="186"/>
      <c r="C46" s="186"/>
      <c r="D46" s="186"/>
      <c r="E46" s="186"/>
      <c r="F46" s="186"/>
      <c r="G46" s="15">
        <v>39</v>
      </c>
      <c r="H46" s="33">
        <v>0</v>
      </c>
      <c r="I46" s="33">
        <v>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2431</v>
      </c>
      <c r="I53" s="34">
        <f>SUM(I54:I59)</f>
        <v>2593</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1153</v>
      </c>
      <c r="I56" s="33">
        <v>1153</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1278</v>
      </c>
      <c r="I58" s="33">
        <v>1440</v>
      </c>
    </row>
    <row r="59" spans="1:9" ht="12.75" customHeight="1" x14ac:dyDescent="0.2">
      <c r="A59" s="186" t="s">
        <v>53</v>
      </c>
      <c r="B59" s="186"/>
      <c r="C59" s="186"/>
      <c r="D59" s="186"/>
      <c r="E59" s="186"/>
      <c r="F59" s="186"/>
      <c r="G59" s="15">
        <v>52</v>
      </c>
      <c r="H59" s="33">
        <v>0</v>
      </c>
      <c r="I59" s="33">
        <v>0</v>
      </c>
    </row>
    <row r="60" spans="1:9" ht="12.75" customHeight="1" x14ac:dyDescent="0.2">
      <c r="A60" s="187" t="s">
        <v>54</v>
      </c>
      <c r="B60" s="187"/>
      <c r="C60" s="187"/>
      <c r="D60" s="187"/>
      <c r="E60" s="187"/>
      <c r="F60" s="187"/>
      <c r="G60" s="16">
        <v>53</v>
      </c>
      <c r="H60" s="34">
        <f>SUM(H61:H69)</f>
        <v>25751</v>
      </c>
      <c r="I60" s="34">
        <f>SUM(I61:I69)</f>
        <v>25751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25751</v>
      </c>
      <c r="I68" s="33">
        <v>25751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72520</v>
      </c>
      <c r="I70" s="33">
        <v>436</v>
      </c>
    </row>
    <row r="71" spans="1:9" ht="12.75" customHeight="1" x14ac:dyDescent="0.2">
      <c r="A71" s="203" t="s">
        <v>58</v>
      </c>
      <c r="B71" s="203"/>
      <c r="C71" s="203"/>
      <c r="D71" s="203"/>
      <c r="E71" s="203"/>
      <c r="F71" s="203"/>
      <c r="G71" s="15">
        <v>64</v>
      </c>
      <c r="H71" s="33">
        <v>6667</v>
      </c>
      <c r="I71" s="33">
        <v>6667</v>
      </c>
    </row>
    <row r="72" spans="1:9" ht="12.75" customHeight="1" x14ac:dyDescent="0.2">
      <c r="A72" s="188" t="s">
        <v>383</v>
      </c>
      <c r="B72" s="188"/>
      <c r="C72" s="188"/>
      <c r="D72" s="188"/>
      <c r="E72" s="188"/>
      <c r="F72" s="188"/>
      <c r="G72" s="16">
        <v>65</v>
      </c>
      <c r="H72" s="34">
        <f>H8+H9+H44+H71</f>
        <v>2794810</v>
      </c>
      <c r="I72" s="34">
        <f>I8+I9+I44+I71</f>
        <v>2722638</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2709174</v>
      </c>
      <c r="I75" s="34">
        <f>I76+I77+I78+I84+I85+I89+I92+I95</f>
        <v>2640933</v>
      </c>
    </row>
    <row r="76" spans="1:9" ht="12.75" customHeight="1" x14ac:dyDescent="0.2">
      <c r="A76" s="186" t="s">
        <v>61</v>
      </c>
      <c r="B76" s="186"/>
      <c r="C76" s="186"/>
      <c r="D76" s="186"/>
      <c r="E76" s="186"/>
      <c r="F76" s="186"/>
      <c r="G76" s="15">
        <v>68</v>
      </c>
      <c r="H76" s="33">
        <v>23099700</v>
      </c>
      <c r="I76" s="33">
        <v>23099700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432446</v>
      </c>
      <c r="I84" s="33">
        <v>432446</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-20008756</v>
      </c>
      <c r="I89" s="34">
        <f>I90-I91</f>
        <v>-20822972</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20008756</v>
      </c>
      <c r="I91" s="33">
        <v>20822972</v>
      </c>
    </row>
    <row r="92" spans="1:9" ht="12.75" customHeight="1" x14ac:dyDescent="0.2">
      <c r="A92" s="187" t="s">
        <v>77</v>
      </c>
      <c r="B92" s="187"/>
      <c r="C92" s="187"/>
      <c r="D92" s="187"/>
      <c r="E92" s="187"/>
      <c r="F92" s="187"/>
      <c r="G92" s="16">
        <v>84</v>
      </c>
      <c r="H92" s="34">
        <f>H93-H94</f>
        <v>-814216</v>
      </c>
      <c r="I92" s="34">
        <f>I93-I94</f>
        <v>-68241</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814216</v>
      </c>
      <c r="I94" s="33">
        <v>68241</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85636</v>
      </c>
      <c r="I115" s="34">
        <f>SUM(I116:I129)</f>
        <v>81705</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46680</v>
      </c>
      <c r="I123" s="33">
        <v>37528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4666</v>
      </c>
      <c r="I125" s="33">
        <v>9225</v>
      </c>
    </row>
    <row r="126" spans="1:9" x14ac:dyDescent="0.2">
      <c r="A126" s="186" t="s">
        <v>99</v>
      </c>
      <c r="B126" s="186"/>
      <c r="C126" s="186"/>
      <c r="D126" s="186"/>
      <c r="E126" s="186"/>
      <c r="F126" s="186"/>
      <c r="G126" s="15">
        <v>118</v>
      </c>
      <c r="H126" s="33">
        <v>2334</v>
      </c>
      <c r="I126" s="33">
        <v>2997</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31956</v>
      </c>
      <c r="I129" s="33">
        <v>31955</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2794810</v>
      </c>
      <c r="I131" s="34">
        <f>I75+I96+I103+I115+I130</f>
        <v>2722638</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 right="0.7" top="0.75" bottom="0.75" header="0.3" footer="0.3"/>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1" zoomScaleNormal="100" zoomScaleSheetLayoutView="110" workbookViewId="0">
      <selection activeCell="H19" sqref="H1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451</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445</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26125</v>
      </c>
      <c r="I8" s="37">
        <f>SUM(I9:I13)</f>
        <v>17425</v>
      </c>
      <c r="J8" s="37">
        <f>SUM(J9:J13)</f>
        <v>7251</v>
      </c>
      <c r="K8" s="37">
        <f>SUM(K9:K13)</f>
        <v>0</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0</v>
      </c>
      <c r="I10" s="33">
        <v>0</v>
      </c>
      <c r="J10" s="33">
        <v>0</v>
      </c>
      <c r="K10" s="33">
        <v>0</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26125</v>
      </c>
      <c r="I13" s="33">
        <v>17425</v>
      </c>
      <c r="J13" s="33">
        <v>7251</v>
      </c>
      <c r="K13" s="33">
        <v>0</v>
      </c>
    </row>
    <row r="14" spans="1:11" x14ac:dyDescent="0.2">
      <c r="A14" s="222" t="s">
        <v>126</v>
      </c>
      <c r="B14" s="222"/>
      <c r="C14" s="222"/>
      <c r="D14" s="222"/>
      <c r="E14" s="222"/>
      <c r="F14" s="222"/>
      <c r="G14" s="20">
        <v>131</v>
      </c>
      <c r="H14" s="37">
        <f>H15+H16+H20+H24+H25+H26+H29+H36</f>
        <v>111422</v>
      </c>
      <c r="I14" s="37">
        <f>I15+I16+I20+I24+I25+I26+I29+I36</f>
        <v>62597</v>
      </c>
      <c r="J14" s="37">
        <f>J15+J16+J20+J24+J25+J26+J29+J36</f>
        <v>75493</v>
      </c>
      <c r="K14" s="37">
        <f>K15+K16+K20+K24+K25+K26+K29+K36</f>
        <v>47547</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41688</v>
      </c>
      <c r="I16" s="37">
        <f>SUM(I17:I19)</f>
        <v>22184</v>
      </c>
      <c r="J16" s="37">
        <f>SUM(J17:J19)</f>
        <v>10065</v>
      </c>
      <c r="K16" s="37">
        <f>SUM(K17:K19)</f>
        <v>5094</v>
      </c>
    </row>
    <row r="17" spans="1:11" x14ac:dyDescent="0.2">
      <c r="A17" s="228" t="s">
        <v>128</v>
      </c>
      <c r="B17" s="228"/>
      <c r="C17" s="228"/>
      <c r="D17" s="228"/>
      <c r="E17" s="228"/>
      <c r="F17" s="228"/>
      <c r="G17" s="15">
        <v>134</v>
      </c>
      <c r="H17" s="33">
        <v>510</v>
      </c>
      <c r="I17" s="33">
        <v>0</v>
      </c>
      <c r="J17" s="33">
        <v>0</v>
      </c>
      <c r="K17" s="33">
        <v>0</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41178</v>
      </c>
      <c r="I19" s="33">
        <v>22184</v>
      </c>
      <c r="J19" s="33">
        <v>10065</v>
      </c>
      <c r="K19" s="33">
        <v>5094</v>
      </c>
    </row>
    <row r="20" spans="1:11" x14ac:dyDescent="0.2">
      <c r="A20" s="231" t="s">
        <v>131</v>
      </c>
      <c r="B20" s="231"/>
      <c r="C20" s="231"/>
      <c r="D20" s="231"/>
      <c r="E20" s="231"/>
      <c r="F20" s="231"/>
      <c r="G20" s="20">
        <v>137</v>
      </c>
      <c r="H20" s="37">
        <f>SUM(H21:H23)</f>
        <v>39843</v>
      </c>
      <c r="I20" s="37">
        <f>SUM(I21:I23)</f>
        <v>19922</v>
      </c>
      <c r="J20" s="37">
        <f>SUM(J21:J23)</f>
        <v>39843</v>
      </c>
      <c r="K20" s="37">
        <f>SUM(K21:K23)</f>
        <v>19922</v>
      </c>
    </row>
    <row r="21" spans="1:11" x14ac:dyDescent="0.2">
      <c r="A21" s="228" t="s">
        <v>109</v>
      </c>
      <c r="B21" s="228"/>
      <c r="C21" s="228"/>
      <c r="D21" s="228"/>
      <c r="E21" s="228"/>
      <c r="F21" s="228"/>
      <c r="G21" s="15">
        <v>138</v>
      </c>
      <c r="H21" s="33">
        <v>27360</v>
      </c>
      <c r="I21" s="33">
        <v>13680</v>
      </c>
      <c r="J21" s="33">
        <v>27360</v>
      </c>
      <c r="K21" s="33">
        <v>13680</v>
      </c>
    </row>
    <row r="22" spans="1:11" x14ac:dyDescent="0.2">
      <c r="A22" s="228" t="s">
        <v>110</v>
      </c>
      <c r="B22" s="228"/>
      <c r="C22" s="228"/>
      <c r="D22" s="228"/>
      <c r="E22" s="228"/>
      <c r="F22" s="228"/>
      <c r="G22" s="15">
        <v>139</v>
      </c>
      <c r="H22" s="33">
        <v>6840</v>
      </c>
      <c r="I22" s="33">
        <v>3420</v>
      </c>
      <c r="J22" s="33">
        <v>6840</v>
      </c>
      <c r="K22" s="33">
        <v>3420</v>
      </c>
    </row>
    <row r="23" spans="1:11" x14ac:dyDescent="0.2">
      <c r="A23" s="228" t="s">
        <v>111</v>
      </c>
      <c r="B23" s="228"/>
      <c r="C23" s="228"/>
      <c r="D23" s="228"/>
      <c r="E23" s="228"/>
      <c r="F23" s="228"/>
      <c r="G23" s="15">
        <v>140</v>
      </c>
      <c r="H23" s="33">
        <v>5643</v>
      </c>
      <c r="I23" s="33">
        <v>2822</v>
      </c>
      <c r="J23" s="33">
        <v>5643</v>
      </c>
      <c r="K23" s="33">
        <v>2822</v>
      </c>
    </row>
    <row r="24" spans="1:11" x14ac:dyDescent="0.2">
      <c r="A24" s="186" t="s">
        <v>112</v>
      </c>
      <c r="B24" s="186"/>
      <c r="C24" s="186"/>
      <c r="D24" s="186"/>
      <c r="E24" s="186"/>
      <c r="F24" s="186"/>
      <c r="G24" s="15">
        <v>141</v>
      </c>
      <c r="H24" s="33">
        <v>250</v>
      </c>
      <c r="I24" s="33">
        <v>125</v>
      </c>
      <c r="J24" s="33">
        <v>250</v>
      </c>
      <c r="K24" s="33">
        <v>125</v>
      </c>
    </row>
    <row r="25" spans="1:11" x14ac:dyDescent="0.2">
      <c r="A25" s="186" t="s">
        <v>113</v>
      </c>
      <c r="B25" s="186"/>
      <c r="C25" s="186"/>
      <c r="D25" s="186"/>
      <c r="E25" s="186"/>
      <c r="F25" s="186"/>
      <c r="G25" s="15">
        <v>142</v>
      </c>
      <c r="H25" s="33">
        <v>29630</v>
      </c>
      <c r="I25" s="33">
        <v>20355</v>
      </c>
      <c r="J25" s="33">
        <v>25335</v>
      </c>
      <c r="K25" s="33">
        <v>22406</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11</v>
      </c>
      <c r="I36" s="33">
        <v>11</v>
      </c>
      <c r="J36" s="33">
        <v>0</v>
      </c>
      <c r="K36" s="33">
        <v>0</v>
      </c>
    </row>
    <row r="37" spans="1:11" x14ac:dyDescent="0.2">
      <c r="A37" s="222" t="s">
        <v>142</v>
      </c>
      <c r="B37" s="222"/>
      <c r="C37" s="222"/>
      <c r="D37" s="222"/>
      <c r="E37" s="222"/>
      <c r="F37" s="222"/>
      <c r="G37" s="20">
        <v>154</v>
      </c>
      <c r="H37" s="37">
        <f>SUM(H38:H47)</f>
        <v>174</v>
      </c>
      <c r="I37" s="37">
        <f>SUM(I38:I47)</f>
        <v>102</v>
      </c>
      <c r="J37" s="37">
        <f>SUM(J38:J47)</f>
        <v>1</v>
      </c>
      <c r="K37" s="37">
        <f>SUM(K38:K47)</f>
        <v>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174</v>
      </c>
      <c r="I44" s="33">
        <v>102</v>
      </c>
      <c r="J44" s="33">
        <v>1</v>
      </c>
      <c r="K44" s="33">
        <v>1</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69</v>
      </c>
      <c r="I48" s="37">
        <f>SUM(I49:I55)</f>
        <v>59</v>
      </c>
      <c r="J48" s="37">
        <f>SUM(J49:J55)</f>
        <v>0</v>
      </c>
      <c r="K48" s="37">
        <f>SUM(K49:K55)</f>
        <v>0</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69</v>
      </c>
      <c r="I51" s="33">
        <v>59</v>
      </c>
      <c r="J51" s="33"/>
      <c r="K51" s="33"/>
    </row>
    <row r="52" spans="1:11" x14ac:dyDescent="0.2">
      <c r="A52" s="223" t="s">
        <v>157</v>
      </c>
      <c r="B52" s="223"/>
      <c r="C52" s="223"/>
      <c r="D52" s="223"/>
      <c r="E52" s="223"/>
      <c r="F52" s="223"/>
      <c r="G52" s="15">
        <v>169</v>
      </c>
      <c r="H52" s="33">
        <v>0</v>
      </c>
      <c r="I52" s="33">
        <v>0</v>
      </c>
      <c r="J52" s="33">
        <v>0</v>
      </c>
      <c r="K52" s="33">
        <v>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26299</v>
      </c>
      <c r="I60" s="37">
        <f t="shared" ref="I60:K60" si="0">I8+I37+I56+I57</f>
        <v>17527</v>
      </c>
      <c r="J60" s="37">
        <f t="shared" si="0"/>
        <v>7252</v>
      </c>
      <c r="K60" s="37">
        <f t="shared" si="0"/>
        <v>1</v>
      </c>
    </row>
    <row r="61" spans="1:11" x14ac:dyDescent="0.2">
      <c r="A61" s="222" t="s">
        <v>166</v>
      </c>
      <c r="B61" s="222"/>
      <c r="C61" s="222"/>
      <c r="D61" s="222"/>
      <c r="E61" s="222"/>
      <c r="F61" s="222"/>
      <c r="G61" s="20">
        <v>178</v>
      </c>
      <c r="H61" s="37">
        <f>H14+H48+H58+H59</f>
        <v>111491</v>
      </c>
      <c r="I61" s="37">
        <f t="shared" ref="I61:K61" si="1">I14+I48+I58+I59</f>
        <v>62656</v>
      </c>
      <c r="J61" s="37">
        <f t="shared" si="1"/>
        <v>75493</v>
      </c>
      <c r="K61" s="37">
        <f t="shared" si="1"/>
        <v>47547</v>
      </c>
    </row>
    <row r="62" spans="1:11" x14ac:dyDescent="0.2">
      <c r="A62" s="222" t="s">
        <v>167</v>
      </c>
      <c r="B62" s="222"/>
      <c r="C62" s="222"/>
      <c r="D62" s="222"/>
      <c r="E62" s="222"/>
      <c r="F62" s="222"/>
      <c r="G62" s="20">
        <v>179</v>
      </c>
      <c r="H62" s="37">
        <f>H60-H61</f>
        <v>-85192</v>
      </c>
      <c r="I62" s="37">
        <f t="shared" ref="I62:K62" si="2">I60-I61</f>
        <v>-45129</v>
      </c>
      <c r="J62" s="37">
        <f t="shared" si="2"/>
        <v>-68241</v>
      </c>
      <c r="K62" s="37">
        <f t="shared" si="2"/>
        <v>-47546</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-85192</v>
      </c>
      <c r="I64" s="37">
        <f t="shared" ref="I64:K64" si="4">+IF((I60-I61)&lt;0,(I60-I61),0)</f>
        <v>-45129</v>
      </c>
      <c r="J64" s="37">
        <f t="shared" si="4"/>
        <v>-68241</v>
      </c>
      <c r="K64" s="37">
        <f t="shared" si="4"/>
        <v>-47546</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-85192</v>
      </c>
      <c r="I66" s="37">
        <f t="shared" ref="I66:K66" si="5">I62-I65</f>
        <v>-45129</v>
      </c>
      <c r="J66" s="37">
        <f t="shared" si="5"/>
        <v>-68241</v>
      </c>
      <c r="K66" s="37">
        <f t="shared" si="5"/>
        <v>-47546</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-85192</v>
      </c>
      <c r="I68" s="37">
        <f t="shared" ref="I68:K68" si="7">+IF((I62-I65)&lt;0,(I62-I65),0)</f>
        <v>-45129</v>
      </c>
      <c r="J68" s="37">
        <f t="shared" si="7"/>
        <v>-68241</v>
      </c>
      <c r="K68" s="37">
        <f t="shared" si="7"/>
        <v>-47546</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38">
        <v>0</v>
      </c>
      <c r="K80" s="38">
        <v>0</v>
      </c>
    </row>
    <row r="81" spans="1:11" x14ac:dyDescent="0.2">
      <c r="A81" s="222" t="s">
        <v>185</v>
      </c>
      <c r="B81" s="222"/>
      <c r="C81" s="222"/>
      <c r="D81" s="222"/>
      <c r="E81" s="222"/>
      <c r="F81" s="222"/>
      <c r="G81" s="20">
        <v>196</v>
      </c>
      <c r="H81" s="122">
        <v>0</v>
      </c>
      <c r="I81" s="122">
        <v>0</v>
      </c>
      <c r="J81" s="38">
        <v>0</v>
      </c>
      <c r="K81" s="38">
        <v>0</v>
      </c>
    </row>
    <row r="82" spans="1:11" x14ac:dyDescent="0.2">
      <c r="A82" s="209" t="s">
        <v>186</v>
      </c>
      <c r="B82" s="209"/>
      <c r="C82" s="209"/>
      <c r="D82" s="209"/>
      <c r="E82" s="209"/>
      <c r="F82" s="209"/>
      <c r="G82" s="20">
        <v>197</v>
      </c>
      <c r="H82" s="122">
        <v>0</v>
      </c>
      <c r="I82" s="122">
        <v>0</v>
      </c>
      <c r="J82" s="38">
        <v>0</v>
      </c>
      <c r="K82" s="38">
        <v>0</v>
      </c>
    </row>
    <row r="83" spans="1:11" x14ac:dyDescent="0.2">
      <c r="A83" s="209" t="s">
        <v>187</v>
      </c>
      <c r="B83" s="209"/>
      <c r="C83" s="209"/>
      <c r="D83" s="209"/>
      <c r="E83" s="209"/>
      <c r="F83" s="209"/>
      <c r="G83" s="20">
        <v>198</v>
      </c>
      <c r="H83" s="122">
        <v>0</v>
      </c>
      <c r="I83" s="122">
        <v>0</v>
      </c>
      <c r="J83" s="38">
        <v>0</v>
      </c>
      <c r="K83" s="38">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0</v>
      </c>
      <c r="I89" s="40">
        <v>0</v>
      </c>
      <c r="J89" s="40">
        <v>0</v>
      </c>
      <c r="K89" s="40">
        <v>0</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0</v>
      </c>
      <c r="I101" s="39">
        <f>I89+I100</f>
        <v>0</v>
      </c>
      <c r="J101" s="39">
        <f>J89+J100</f>
        <v>0</v>
      </c>
      <c r="K101" s="39">
        <f>K89+K100</f>
        <v>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5" zoomScale="110" zoomScaleNormal="100" workbookViewId="0">
      <selection activeCell="M38" sqref="M3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452</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445</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-85192</v>
      </c>
      <c r="I8" s="43">
        <v>-68241</v>
      </c>
    </row>
    <row r="9" spans="1:9" ht="12.75" customHeight="1" x14ac:dyDescent="0.2">
      <c r="A9" s="247" t="s">
        <v>211</v>
      </c>
      <c r="B9" s="248"/>
      <c r="C9" s="248"/>
      <c r="D9" s="248"/>
      <c r="E9" s="248"/>
      <c r="F9" s="249"/>
      <c r="G9" s="25">
        <v>2</v>
      </c>
      <c r="H9" s="44">
        <f>H10+H11+H12+H13+H14+H15+H16+H17</f>
        <v>493</v>
      </c>
      <c r="I9" s="44">
        <f>I10+I11+I12+I13+I14+I15+I16+I17</f>
        <v>251</v>
      </c>
    </row>
    <row r="10" spans="1:9" ht="12.75" customHeight="1" x14ac:dyDescent="0.2">
      <c r="A10" s="239" t="s">
        <v>212</v>
      </c>
      <c r="B10" s="240"/>
      <c r="C10" s="240"/>
      <c r="D10" s="240"/>
      <c r="E10" s="240"/>
      <c r="F10" s="241"/>
      <c r="G10" s="26">
        <v>3</v>
      </c>
      <c r="H10" s="45">
        <v>250</v>
      </c>
      <c r="I10" s="45">
        <v>250</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174</v>
      </c>
      <c r="I13" s="45">
        <v>1</v>
      </c>
    </row>
    <row r="14" spans="1:9" ht="12.75" customHeight="1" x14ac:dyDescent="0.2">
      <c r="A14" s="239" t="s">
        <v>216</v>
      </c>
      <c r="B14" s="240"/>
      <c r="C14" s="240"/>
      <c r="D14" s="240"/>
      <c r="E14" s="240"/>
      <c r="F14" s="241"/>
      <c r="G14" s="26">
        <v>7</v>
      </c>
      <c r="H14" s="45">
        <v>69</v>
      </c>
      <c r="I14" s="45">
        <v>0</v>
      </c>
    </row>
    <row r="15" spans="1:9" ht="12.75" customHeight="1" x14ac:dyDescent="0.2">
      <c r="A15" s="239" t="s">
        <v>217</v>
      </c>
      <c r="B15" s="240"/>
      <c r="C15" s="240"/>
      <c r="D15" s="240"/>
      <c r="E15" s="240"/>
      <c r="F15" s="241"/>
      <c r="G15" s="26">
        <v>8</v>
      </c>
      <c r="H15" s="45">
        <v>0</v>
      </c>
      <c r="I15" s="45"/>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-84699</v>
      </c>
      <c r="I18" s="44">
        <f>I8+I9</f>
        <v>-67990</v>
      </c>
    </row>
    <row r="19" spans="1:9" ht="12.75" customHeight="1" x14ac:dyDescent="0.2">
      <c r="A19" s="247" t="s">
        <v>220</v>
      </c>
      <c r="B19" s="248"/>
      <c r="C19" s="248"/>
      <c r="D19" s="248"/>
      <c r="E19" s="248"/>
      <c r="F19" s="249"/>
      <c r="G19" s="25">
        <v>12</v>
      </c>
      <c r="H19" s="44">
        <f>H20+H21+H22+H23</f>
        <v>-6688</v>
      </c>
      <c r="I19" s="44">
        <f>I20+I21+I22+I23</f>
        <v>20792</v>
      </c>
    </row>
    <row r="20" spans="1:9" ht="12.75" customHeight="1" x14ac:dyDescent="0.2">
      <c r="A20" s="239" t="s">
        <v>221</v>
      </c>
      <c r="B20" s="240"/>
      <c r="C20" s="240"/>
      <c r="D20" s="240"/>
      <c r="E20" s="240"/>
      <c r="F20" s="241"/>
      <c r="G20" s="26">
        <v>13</v>
      </c>
      <c r="H20" s="45">
        <v>-13904</v>
      </c>
      <c r="I20" s="45">
        <v>20792</v>
      </c>
    </row>
    <row r="21" spans="1:9" ht="12.75" customHeight="1" x14ac:dyDescent="0.2">
      <c r="A21" s="239" t="s">
        <v>222</v>
      </c>
      <c r="B21" s="240"/>
      <c r="C21" s="240"/>
      <c r="D21" s="240"/>
      <c r="E21" s="240"/>
      <c r="F21" s="241"/>
      <c r="G21" s="26">
        <v>14</v>
      </c>
      <c r="H21" s="45">
        <v>-13861</v>
      </c>
      <c r="I21" s="45">
        <v>0</v>
      </c>
    </row>
    <row r="22" spans="1:9" ht="12.75" customHeight="1" x14ac:dyDescent="0.2">
      <c r="A22" s="239" t="s">
        <v>223</v>
      </c>
      <c r="B22" s="240"/>
      <c r="C22" s="240"/>
      <c r="D22" s="240"/>
      <c r="E22" s="240"/>
      <c r="F22" s="241"/>
      <c r="G22" s="26">
        <v>15</v>
      </c>
      <c r="H22" s="45">
        <v>0</v>
      </c>
      <c r="I22" s="45">
        <v>0</v>
      </c>
    </row>
    <row r="23" spans="1:9" ht="12.75" customHeight="1" x14ac:dyDescent="0.2">
      <c r="A23" s="239" t="s">
        <v>224</v>
      </c>
      <c r="B23" s="240"/>
      <c r="C23" s="240"/>
      <c r="D23" s="240"/>
      <c r="E23" s="240"/>
      <c r="F23" s="241"/>
      <c r="G23" s="26">
        <v>16</v>
      </c>
      <c r="H23" s="45">
        <v>21077</v>
      </c>
      <c r="I23" s="45">
        <v>0</v>
      </c>
    </row>
    <row r="24" spans="1:9" ht="12.75" customHeight="1" x14ac:dyDescent="0.2">
      <c r="A24" s="244" t="s">
        <v>225</v>
      </c>
      <c r="B24" s="245"/>
      <c r="C24" s="245"/>
      <c r="D24" s="245"/>
      <c r="E24" s="245"/>
      <c r="F24" s="246"/>
      <c r="G24" s="25">
        <v>17</v>
      </c>
      <c r="H24" s="44">
        <f>H18+H19</f>
        <v>-91387</v>
      </c>
      <c r="I24" s="44">
        <f>I18+I19</f>
        <v>-47198</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-91387</v>
      </c>
      <c r="I27" s="46">
        <f>I24+I25+I26</f>
        <v>-47198</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7">
        <v>0</v>
      </c>
    </row>
    <row r="31" spans="1:9" ht="12.75" customHeight="1" x14ac:dyDescent="0.2">
      <c r="A31" s="235" t="s">
        <v>232</v>
      </c>
      <c r="B31" s="236"/>
      <c r="C31" s="236"/>
      <c r="D31" s="236"/>
      <c r="E31" s="236"/>
      <c r="F31" s="237"/>
      <c r="G31" s="26">
        <v>23</v>
      </c>
      <c r="H31" s="48">
        <v>0</v>
      </c>
      <c r="I31" s="47">
        <v>0</v>
      </c>
    </row>
    <row r="32" spans="1:9" ht="12.75" customHeight="1" x14ac:dyDescent="0.2">
      <c r="A32" s="235" t="s">
        <v>233</v>
      </c>
      <c r="B32" s="236"/>
      <c r="C32" s="236"/>
      <c r="D32" s="236"/>
      <c r="E32" s="236"/>
      <c r="F32" s="237"/>
      <c r="G32" s="26">
        <v>24</v>
      </c>
      <c r="H32" s="48">
        <v>0</v>
      </c>
      <c r="I32" s="47">
        <v>0</v>
      </c>
    </row>
    <row r="33" spans="1:9" ht="12.75" customHeight="1" x14ac:dyDescent="0.2">
      <c r="A33" s="235" t="s">
        <v>234</v>
      </c>
      <c r="B33" s="236"/>
      <c r="C33" s="236"/>
      <c r="D33" s="236"/>
      <c r="E33" s="236"/>
      <c r="F33" s="237"/>
      <c r="G33" s="26">
        <v>25</v>
      </c>
      <c r="H33" s="48">
        <v>0</v>
      </c>
      <c r="I33" s="47">
        <v>0</v>
      </c>
    </row>
    <row r="34" spans="1:9" ht="12.75" customHeight="1" x14ac:dyDescent="0.2">
      <c r="A34" s="235" t="s">
        <v>235</v>
      </c>
      <c r="B34" s="236"/>
      <c r="C34" s="236"/>
      <c r="D34" s="236"/>
      <c r="E34" s="236"/>
      <c r="F34" s="237"/>
      <c r="G34" s="26">
        <v>26</v>
      </c>
      <c r="H34" s="48">
        <v>0</v>
      </c>
      <c r="I34" s="47">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-15000</v>
      </c>
      <c r="I38" s="48">
        <v>-25751</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-15000</v>
      </c>
      <c r="I41" s="49">
        <f>I36+I37+I38+I39+I40</f>
        <v>-25751</v>
      </c>
    </row>
    <row r="42" spans="1:9" ht="29.45" customHeight="1" x14ac:dyDescent="0.2">
      <c r="A42" s="262" t="s">
        <v>243</v>
      </c>
      <c r="B42" s="263"/>
      <c r="C42" s="263"/>
      <c r="D42" s="263"/>
      <c r="E42" s="263"/>
      <c r="F42" s="264"/>
      <c r="G42" s="27">
        <v>34</v>
      </c>
      <c r="H42" s="50">
        <f>H35+H41</f>
        <v>-15000</v>
      </c>
      <c r="I42" s="50">
        <f>I35+I41</f>
        <v>-25751</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7">
        <v>0</v>
      </c>
    </row>
    <row r="46" spans="1:9" ht="12.75" customHeight="1" x14ac:dyDescent="0.2">
      <c r="A46" s="235" t="s">
        <v>247</v>
      </c>
      <c r="B46" s="236"/>
      <c r="C46" s="236"/>
      <c r="D46" s="236"/>
      <c r="E46" s="236"/>
      <c r="F46" s="237"/>
      <c r="G46" s="26">
        <v>37</v>
      </c>
      <c r="H46" s="47">
        <v>0</v>
      </c>
      <c r="I46" s="47">
        <v>0</v>
      </c>
    </row>
    <row r="47" spans="1:9" ht="12.75" customHeight="1" x14ac:dyDescent="0.2">
      <c r="A47" s="235" t="s">
        <v>248</v>
      </c>
      <c r="B47" s="236"/>
      <c r="C47" s="236"/>
      <c r="D47" s="236"/>
      <c r="E47" s="236"/>
      <c r="F47" s="237"/>
      <c r="G47" s="26">
        <v>38</v>
      </c>
      <c r="H47" s="48">
        <v>0</v>
      </c>
      <c r="I47" s="47">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-106387</v>
      </c>
      <c r="I57" s="49">
        <f>I27+I42+I55+I56</f>
        <v>-72949</v>
      </c>
    </row>
    <row r="58" spans="1:9" x14ac:dyDescent="0.2">
      <c r="A58" s="268" t="s">
        <v>258</v>
      </c>
      <c r="B58" s="269"/>
      <c r="C58" s="269"/>
      <c r="D58" s="269"/>
      <c r="E58" s="269"/>
      <c r="F58" s="270"/>
      <c r="G58" s="26">
        <v>49</v>
      </c>
      <c r="H58" s="48">
        <v>112157</v>
      </c>
      <c r="I58" s="48">
        <v>72513</v>
      </c>
    </row>
    <row r="59" spans="1:9" ht="31.15" customHeight="1" x14ac:dyDescent="0.2">
      <c r="A59" s="262" t="s">
        <v>259</v>
      </c>
      <c r="B59" s="263"/>
      <c r="C59" s="263"/>
      <c r="D59" s="263"/>
      <c r="E59" s="263"/>
      <c r="F59" s="264"/>
      <c r="G59" s="27">
        <v>50</v>
      </c>
      <c r="H59" s="50">
        <f>H57+H58</f>
        <v>5770</v>
      </c>
      <c r="I59" s="50">
        <f>I57+I58</f>
        <v>-436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2">
        <v>0</v>
      </c>
      <c r="I9" s="52">
        <v>0</v>
      </c>
    </row>
    <row r="10" spans="1:9" x14ac:dyDescent="0.2">
      <c r="A10" s="272" t="s">
        <v>263</v>
      </c>
      <c r="B10" s="272"/>
      <c r="C10" s="272"/>
      <c r="D10" s="272"/>
      <c r="E10" s="272"/>
      <c r="F10" s="272"/>
      <c r="G10" s="30">
        <v>3</v>
      </c>
      <c r="H10" s="52">
        <v>0</v>
      </c>
      <c r="I10" s="52">
        <v>0</v>
      </c>
    </row>
    <row r="11" spans="1:9" x14ac:dyDescent="0.2">
      <c r="A11" s="272" t="s">
        <v>264</v>
      </c>
      <c r="B11" s="272"/>
      <c r="C11" s="272"/>
      <c r="D11" s="272"/>
      <c r="E11" s="272"/>
      <c r="F11" s="272"/>
      <c r="G11" s="30">
        <v>4</v>
      </c>
      <c r="H11" s="52">
        <v>0</v>
      </c>
      <c r="I11" s="52">
        <v>0</v>
      </c>
    </row>
    <row r="12" spans="1:9" x14ac:dyDescent="0.2">
      <c r="A12" s="272" t="s">
        <v>265</v>
      </c>
      <c r="B12" s="272"/>
      <c r="C12" s="272"/>
      <c r="D12" s="272"/>
      <c r="E12" s="272"/>
      <c r="F12" s="272"/>
      <c r="G12" s="30">
        <v>5</v>
      </c>
      <c r="H12" s="52">
        <v>0</v>
      </c>
      <c r="I12" s="52">
        <v>0</v>
      </c>
    </row>
    <row r="13" spans="1:9" x14ac:dyDescent="0.2">
      <c r="A13" s="272" t="s">
        <v>266</v>
      </c>
      <c r="B13" s="272"/>
      <c r="C13" s="272"/>
      <c r="D13" s="272"/>
      <c r="E13" s="272"/>
      <c r="F13" s="272"/>
      <c r="G13" s="30">
        <v>6</v>
      </c>
      <c r="H13" s="52">
        <v>0</v>
      </c>
      <c r="I13" s="52">
        <v>0</v>
      </c>
    </row>
    <row r="14" spans="1:9" x14ac:dyDescent="0.2">
      <c r="A14" s="272" t="s">
        <v>267</v>
      </c>
      <c r="B14" s="272"/>
      <c r="C14" s="272"/>
      <c r="D14" s="272"/>
      <c r="E14" s="272"/>
      <c r="F14" s="272"/>
      <c r="G14" s="30">
        <v>7</v>
      </c>
      <c r="H14" s="52">
        <v>0</v>
      </c>
      <c r="I14" s="52">
        <v>0</v>
      </c>
    </row>
    <row r="15" spans="1:9" x14ac:dyDescent="0.2">
      <c r="A15" s="272" t="s">
        <v>268</v>
      </c>
      <c r="B15" s="272"/>
      <c r="C15" s="272"/>
      <c r="D15" s="272"/>
      <c r="E15" s="272"/>
      <c r="F15" s="272"/>
      <c r="G15" s="30">
        <v>8</v>
      </c>
      <c r="H15" s="52">
        <v>0</v>
      </c>
      <c r="I15" s="52">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2">
        <v>0</v>
      </c>
      <c r="I37" s="52">
        <v>0</v>
      </c>
    </row>
    <row r="38" spans="1:9" x14ac:dyDescent="0.2">
      <c r="A38" s="271" t="s">
        <v>289</v>
      </c>
      <c r="B38" s="271"/>
      <c r="C38" s="271"/>
      <c r="D38" s="271"/>
      <c r="E38" s="271"/>
      <c r="F38" s="271"/>
      <c r="G38" s="30">
        <v>29</v>
      </c>
      <c r="H38" s="52">
        <v>0</v>
      </c>
      <c r="I38" s="52">
        <v>0</v>
      </c>
    </row>
    <row r="39" spans="1:9" x14ac:dyDescent="0.2">
      <c r="A39" s="271" t="s">
        <v>290</v>
      </c>
      <c r="B39" s="271"/>
      <c r="C39" s="271"/>
      <c r="D39" s="271"/>
      <c r="E39" s="271"/>
      <c r="F39" s="271"/>
      <c r="G39" s="30">
        <v>30</v>
      </c>
      <c r="H39" s="52">
        <v>0</v>
      </c>
      <c r="I39" s="52">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5" zoomScale="80" zoomScaleNormal="100" zoomScaleSheetLayoutView="80" workbookViewId="0">
      <selection activeCell="V18" sqref="V18"/>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44012</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23099700</v>
      </c>
      <c r="I7" s="65">
        <v>0</v>
      </c>
      <c r="J7" s="65">
        <v>0</v>
      </c>
      <c r="K7" s="65">
        <v>0</v>
      </c>
      <c r="L7" s="65">
        <v>0</v>
      </c>
      <c r="M7" s="65">
        <v>0</v>
      </c>
      <c r="N7" s="65">
        <v>0</v>
      </c>
      <c r="O7" s="65">
        <v>577546</v>
      </c>
      <c r="P7" s="65">
        <v>0</v>
      </c>
      <c r="Q7" s="65">
        <v>0</v>
      </c>
      <c r="R7" s="65">
        <v>0</v>
      </c>
      <c r="S7" s="65">
        <v>-20008756</v>
      </c>
      <c r="T7" s="65">
        <v>0</v>
      </c>
      <c r="U7" s="66">
        <f>H7+I7+J7+K7-L7+M7+N7+O7+P7+Q7+R7+S7+T7</f>
        <v>3668490</v>
      </c>
      <c r="V7" s="65">
        <v>0</v>
      </c>
      <c r="W7" s="66">
        <f>U7+V7</f>
        <v>3668490</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23099700</v>
      </c>
      <c r="I10" s="66">
        <f t="shared" ref="I10:W10" si="2">I7+I8+I9</f>
        <v>0</v>
      </c>
      <c r="J10" s="66">
        <f t="shared" si="2"/>
        <v>0</v>
      </c>
      <c r="K10" s="66">
        <f>K7+K8+K9</f>
        <v>0</v>
      </c>
      <c r="L10" s="66">
        <f t="shared" si="2"/>
        <v>0</v>
      </c>
      <c r="M10" s="66">
        <f t="shared" si="2"/>
        <v>0</v>
      </c>
      <c r="N10" s="66">
        <f t="shared" si="2"/>
        <v>0</v>
      </c>
      <c r="O10" s="66">
        <f t="shared" si="2"/>
        <v>577546</v>
      </c>
      <c r="P10" s="66">
        <f t="shared" si="2"/>
        <v>0</v>
      </c>
      <c r="Q10" s="66">
        <f t="shared" si="2"/>
        <v>0</v>
      </c>
      <c r="R10" s="66">
        <f t="shared" si="2"/>
        <v>0</v>
      </c>
      <c r="S10" s="66">
        <f t="shared" si="2"/>
        <v>-20008756</v>
      </c>
      <c r="T10" s="66">
        <f t="shared" si="2"/>
        <v>0</v>
      </c>
      <c r="U10" s="66">
        <f t="shared" si="2"/>
        <v>3668490</v>
      </c>
      <c r="V10" s="66">
        <f t="shared" si="2"/>
        <v>0</v>
      </c>
      <c r="W10" s="66">
        <f t="shared" si="2"/>
        <v>3668490</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-85192</v>
      </c>
      <c r="U11" s="66">
        <f>H11+I11+J11+K11-L11+M11+N11+O11+P11+Q11+R11+S11+T11</f>
        <v>-85192</v>
      </c>
      <c r="V11" s="65">
        <v>0</v>
      </c>
      <c r="W11" s="66">
        <f t="shared" ref="W11:W28" si="3">U11+V11</f>
        <v>-85192</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c r="O20" s="65"/>
      <c r="P20" s="65"/>
      <c r="Q20" s="65"/>
      <c r="R20" s="65"/>
      <c r="S20" s="65"/>
      <c r="T20" s="65"/>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23099700</v>
      </c>
      <c r="I29" s="68">
        <f t="shared" ref="I29:W29" si="5">SUM(I10:I28)</f>
        <v>0</v>
      </c>
      <c r="J29" s="68">
        <f t="shared" si="5"/>
        <v>0</v>
      </c>
      <c r="K29" s="68">
        <f t="shared" si="5"/>
        <v>0</v>
      </c>
      <c r="L29" s="68">
        <f t="shared" si="5"/>
        <v>0</v>
      </c>
      <c r="M29" s="68">
        <f t="shared" si="5"/>
        <v>0</v>
      </c>
      <c r="N29" s="68">
        <f t="shared" si="5"/>
        <v>0</v>
      </c>
      <c r="O29" s="68">
        <f t="shared" si="5"/>
        <v>577546</v>
      </c>
      <c r="P29" s="68">
        <f t="shared" si="5"/>
        <v>0</v>
      </c>
      <c r="Q29" s="68">
        <f t="shared" si="5"/>
        <v>0</v>
      </c>
      <c r="R29" s="68">
        <f t="shared" si="5"/>
        <v>0</v>
      </c>
      <c r="S29" s="68">
        <f t="shared" si="5"/>
        <v>-20008756</v>
      </c>
      <c r="T29" s="68">
        <f t="shared" si="5"/>
        <v>-85192</v>
      </c>
      <c r="U29" s="68">
        <f t="shared" si="5"/>
        <v>3583298</v>
      </c>
      <c r="V29" s="68">
        <f t="shared" si="5"/>
        <v>0</v>
      </c>
      <c r="W29" s="68">
        <f t="shared" si="5"/>
        <v>3583298</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-85192</v>
      </c>
      <c r="U32" s="66">
        <f t="shared" si="7"/>
        <v>-85192</v>
      </c>
      <c r="V32" s="66">
        <f t="shared" si="7"/>
        <v>0</v>
      </c>
      <c r="W32" s="66">
        <f t="shared" si="7"/>
        <v>-85192</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23099700</v>
      </c>
      <c r="I35" s="65">
        <v>0</v>
      </c>
      <c r="J35" s="65">
        <v>0</v>
      </c>
      <c r="K35" s="65">
        <v>0</v>
      </c>
      <c r="L35" s="65">
        <v>0</v>
      </c>
      <c r="M35" s="65">
        <v>0</v>
      </c>
      <c r="N35" s="65">
        <v>0</v>
      </c>
      <c r="O35" s="65">
        <v>432446</v>
      </c>
      <c r="P35" s="65">
        <v>0</v>
      </c>
      <c r="Q35" s="65">
        <v>0</v>
      </c>
      <c r="R35" s="65">
        <v>0</v>
      </c>
      <c r="S35" s="65">
        <v>-20822972</v>
      </c>
      <c r="T35" s="65">
        <v>0</v>
      </c>
      <c r="U35" s="69">
        <f t="shared" ref="U35:U37" si="9">H35+I35+J35+K35-L35+M35+N35+O35+P35+Q35+R35+S35+T35</f>
        <v>2709174</v>
      </c>
      <c r="V35" s="65">
        <v>0</v>
      </c>
      <c r="W35" s="69">
        <f t="shared" ref="W35:W37" si="10">U35+V35</f>
        <v>2709174</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23099700</v>
      </c>
      <c r="I38" s="69">
        <f t="shared" ref="I38:W38" si="11">I35+I36+I37</f>
        <v>0</v>
      </c>
      <c r="J38" s="69">
        <f t="shared" si="11"/>
        <v>0</v>
      </c>
      <c r="K38" s="69">
        <f t="shared" si="11"/>
        <v>0</v>
      </c>
      <c r="L38" s="69">
        <f t="shared" si="11"/>
        <v>0</v>
      </c>
      <c r="M38" s="69">
        <f t="shared" si="11"/>
        <v>0</v>
      </c>
      <c r="N38" s="69">
        <f t="shared" si="11"/>
        <v>0</v>
      </c>
      <c r="O38" s="69">
        <f t="shared" si="11"/>
        <v>432446</v>
      </c>
      <c r="P38" s="69">
        <f t="shared" si="11"/>
        <v>0</v>
      </c>
      <c r="Q38" s="69">
        <f t="shared" si="11"/>
        <v>0</v>
      </c>
      <c r="R38" s="69">
        <f t="shared" si="11"/>
        <v>0</v>
      </c>
      <c r="S38" s="69">
        <f t="shared" si="11"/>
        <v>-20822972</v>
      </c>
      <c r="T38" s="69">
        <f t="shared" si="11"/>
        <v>0</v>
      </c>
      <c r="U38" s="69">
        <f t="shared" si="11"/>
        <v>2709174</v>
      </c>
      <c r="V38" s="69">
        <f t="shared" si="11"/>
        <v>0</v>
      </c>
      <c r="W38" s="69">
        <f t="shared" si="11"/>
        <v>2709174</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-68241</v>
      </c>
      <c r="U39" s="69">
        <f t="shared" ref="U39:U56" si="12">H39+I39+J39+K39-L39+M39+N39+O39+P39+Q39+R39+S39+T39</f>
        <v>-68241</v>
      </c>
      <c r="V39" s="65">
        <v>0</v>
      </c>
      <c r="W39" s="69">
        <f t="shared" ref="W39:W56" si="13">U39+V39</f>
        <v>-68241</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23099700</v>
      </c>
      <c r="I57" s="70">
        <f t="shared" ref="I57:W57" si="14">SUM(I38:I56)</f>
        <v>0</v>
      </c>
      <c r="J57" s="70">
        <f t="shared" si="14"/>
        <v>0</v>
      </c>
      <c r="K57" s="70">
        <f t="shared" si="14"/>
        <v>0</v>
      </c>
      <c r="L57" s="70">
        <f t="shared" si="14"/>
        <v>0</v>
      </c>
      <c r="M57" s="70">
        <f t="shared" si="14"/>
        <v>0</v>
      </c>
      <c r="N57" s="70">
        <f t="shared" si="14"/>
        <v>0</v>
      </c>
      <c r="O57" s="70">
        <f t="shared" si="14"/>
        <v>432446</v>
      </c>
      <c r="P57" s="70">
        <f t="shared" si="14"/>
        <v>0</v>
      </c>
      <c r="Q57" s="70">
        <f t="shared" si="14"/>
        <v>0</v>
      </c>
      <c r="R57" s="70">
        <f t="shared" si="14"/>
        <v>0</v>
      </c>
      <c r="S57" s="70">
        <f t="shared" si="14"/>
        <v>-20822972</v>
      </c>
      <c r="T57" s="70">
        <f t="shared" si="14"/>
        <v>-68241</v>
      </c>
      <c r="U57" s="70">
        <f t="shared" si="14"/>
        <v>2640933</v>
      </c>
      <c r="V57" s="70">
        <f t="shared" si="14"/>
        <v>0</v>
      </c>
      <c r="W57" s="70">
        <f t="shared" si="14"/>
        <v>2640933</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-68241</v>
      </c>
      <c r="U60" s="69">
        <f t="shared" si="16"/>
        <v>-68241</v>
      </c>
      <c r="V60" s="69">
        <f t="shared" si="16"/>
        <v>0</v>
      </c>
      <c r="W60" s="69">
        <f t="shared" si="16"/>
        <v>-68241</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2020-07-27T11:22:19Z</cp:lastPrinted>
  <dcterms:created xsi:type="dcterms:W3CDTF">2008-10-17T11:51:54Z</dcterms:created>
  <dcterms:modified xsi:type="dcterms:W3CDTF">2020-07-27T11:22:34Z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