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<sst xmlns="http://schemas.openxmlformats.org/spreadsheetml/2006/main" count="340" uniqueCount="309">
  <si>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</si>
  <si>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</si>
  <si>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</si>
  <si>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</si>
  <si>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</si>
  <si>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</si>
  <si>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</si>
  <si>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</si>
  <si>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</si>
  <si>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</si>
  <si>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</si>
  <si>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</si>
  <si>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</si>
  <si>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</si>
  <si>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</si>
  <si>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</si>
  <si>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</si>
  <si>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</si>
  <si>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</si>
  <si>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</si>
  <si>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</si>
  <si>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</si>
  <si>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</si>
  <si>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</si>
  <si>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</si>
  <si>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</si>
  <si>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</si>
  <si>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</si>
  <si>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</si>
  <si>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</si>
  <si>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</si>
  <si>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</si>
  <si>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</si>
  <si>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</si>
  <si>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</si>
  <si>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</si>
  <si>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</si>
  <si>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</si>
  <si>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</si>
  <si>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</si>
  <si>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</si>
  <si>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</si>
  <si>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</si>
  <si>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</si>
  <si>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</si>
  <si>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</si>
  <si>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</si>
  <si>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</si>
  <si>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</si>
  <si>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</si>
  <si>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</si>
  <si>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</si>
  <si>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</si>
  <si>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</si>
  <si>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</si>
  <si>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</si>
  <si>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</si>
  <si>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</si>
  <si>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</si>
  <si>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</si>
  <si>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</si>
  <si>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</si>
  <si>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</si>
  <si>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</si>
  <si>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</si>
  <si>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</si>
  <si>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</si>
  <si>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</si>
  <si>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</si>
  <si>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</si>
  <si>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</si>
  <si>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</si>
  <si>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</si>
  <si>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</si>
  <si>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</si>
  <si>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</si>
  <si>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</si>
  <si>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</si>
  <si>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</si>
  <si>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</si>
  <si>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</si>
  <si>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</si>
  <si>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</si>
  <si>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</si>
  <si>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</si>
  <si>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</si>
  <si>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</si>
  <si>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</si>
  <si>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</si>
  <si>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</si>
  <si>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</si>
  <si>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</si>
  <si>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</si>
  <si>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</si>
  <si>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</si>
  <si>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</si>
  <si>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</si>
  <si>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</si>
  <si>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</si>
  <si>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</si>
  <si>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</si>
  <si>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</si>
  <si>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</si>
  <si>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</si>
  <si>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</si>
  <si>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</si>
  <si>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</si>
  <si>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</si>
  <si>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</si>
  <si>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</si>
  <si>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</si>
  <si>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</si>
  <si>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</si>
  <si>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</si>
  <si>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</si>
  <si>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</si>
  <si>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</si>
  <si>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</si>
  <si>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</si>
  <si>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</si>
  <si>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</si>
  <si>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</si>
  <si>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</si>
  <si>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</si>
  <si>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</si>
  <si>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</si>
  <si>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</si>
  <si>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</si>
  <si>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</si>
  <si>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</si>
  <si>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</si>
  <si>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</si>
  <si>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</si>
  <si>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</si>
  <si>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</si>
  <si>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</si>
  <si>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</si>
  <si>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</si>
  <si>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</si>
  <si>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</si>
  <si>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</si>
  <si>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</si>
  <si>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</si>
  <si>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</si>
  <si>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</si>
  <si>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</si>
  <si>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</si>
  <si>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</si>
  <si>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</si>
  <si>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</si>
  <si>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</si>
  <si>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</si>
  <si>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</si>
  <si>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</si>
  <si>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</si>
  <si>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</si>
  <si>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</si>
  <si>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</si>
  <si>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</si>
  <si>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</si>
  <si>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</si>
  <si>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</si>
  <si>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</si>
  <si>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</si>
  <si>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</si>
  <si>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</si>
  <si>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</si>
  <si>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</si>
  <si>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</si>
  <si>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</si>
  <si>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</si>
  <si>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</si>
  <si>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</si>
  <si>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</si>
  <si>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</si>
  <si>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</si>
  <si>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</si>
  <si>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</si>
  <si>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</si>
  <si>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</si>
  <si>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</si>
  <si>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</si>
  <si>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</si>
  <si>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</si>
  <si>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</si>
  <si>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</si>
  <si>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</si>
  <si>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</si>
  <si>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</si>
  <si>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</si>
  <si>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</si>
  <si>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</si>
  <si>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</si>
  <si>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</si>
  <si>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</si>
  <si>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</si>
  <si>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</si>
  <si>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</si>
  <si>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</si>
  <si>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</si>
  <si>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</si>
  <si>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</si>
  <si>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</si>
  <si>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</si>
  <si>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</si>
  <si>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</si>
  <si>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</si>
  <si>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</si>
  <si>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</si>
  <si>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</si>
  <si>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</si>
  <si>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</si>
  <si>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</si>
  <si>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</si>
  <si>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</si>
  <si>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</si>
  <si>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</si>
  <si>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</si>
  <si>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</si>
  <si>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</si>
  <si>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</si>
  <si>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</si>
  <si>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</si>
  <si>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</si>
  <si>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</si>
  <si>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</si>
  <si>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</si>
  <si>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</si>
  <si>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</si>
  <si>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</si>
  <si>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</si>
  <si>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</si>
  <si>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</si>
  <si>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</si>
  <si>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</si>
  <si>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</si>
  <si>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</si>
  <si>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</si>
  <si>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</si>
  <si>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</si>
  <si>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</si>
  <si>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</si>
  <si>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</si>
  <si>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</si>
  <si>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</si>
  <si>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</si>
  <si>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</si>
  <si>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</si>
  <si>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</si>
  <si>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</si>
  <si>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</si>
  <si>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</si>
  <si>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</si>
  <si>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</si>
  <si>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</si>
  <si>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</si>
  <si>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</si>
  <si>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</si>
  <si>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</si>
  <si>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</si>
  <si>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</si>
  <si>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</si>
  <si>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</si>
  <si>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</si>
  <si>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</si>
  <si>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</si>
  <si>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</si>
  <si>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</si>
  <si>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</si>
  <si>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</si>
  <si>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</si>
  <si>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</si>
  <si>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</si>
  <si>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</si>
  <si>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</si>
  <si>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</si>
  <si>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</si>
  <si>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</si>
  <si>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</si>
  <si>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</si>
  <si>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</si>
  <si>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</si>
  <si>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</si>
  <si>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</si>
  <si>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</si>
  <si>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PULA</t>
  </si>
  <si>
    <t>MLETAČKA 12</t>
  </si>
  <si>
    <t>info@terragrupa.hr</t>
  </si>
  <si>
    <t>ISTARSKA</t>
  </si>
  <si>
    <t>6810</t>
  </si>
  <si>
    <t>02058146</t>
  </si>
  <si>
    <t>130003769</t>
  </si>
  <si>
    <t>98014881436</t>
  </si>
  <si>
    <t>87441942138</t>
  </si>
  <si>
    <t>Mladen Stojanović</t>
  </si>
  <si>
    <t>052-542236</t>
  </si>
  <si>
    <t>052-213186</t>
  </si>
  <si>
    <t>remiko@optinet.hr</t>
  </si>
  <si>
    <t>ŽAGAR MATIJA</t>
  </si>
  <si>
    <t xml:space="preserve">GRUPA TERRA MEDITERRANEA </t>
  </si>
  <si>
    <t>DA</t>
  </si>
  <si>
    <t xml:space="preserve">Obveznik: GRUPA TERRA MEDITERRANEA </t>
  </si>
  <si>
    <t xml:space="preserve">Obveznik:  GRUPA  TERRA MEDITERRANEA </t>
  </si>
  <si>
    <t>LOBORIKA d.o.o.</t>
  </si>
  <si>
    <t>PULA,Mletačka 12</t>
  </si>
  <si>
    <t>02221675</t>
  </si>
  <si>
    <t>RAČUNOVODSTVO M.S. d.o.o.,Mletačka 12,Pula</t>
  </si>
  <si>
    <t>stanje na dan 30.06.2017.</t>
  </si>
  <si>
    <t>u razdoblju 01.01.2017. do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</si>
</sst>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55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55" fillId="0" borderId="27" xfId="57" applyFont="1" applyFill="1" applyBorder="1" applyAlignment="1" applyProtection="1">
      <alignment horizontal="left" vertical="center"/>
      <protection hidden="1" locked="0"/>
    </xf>
    <xf numFmtId="0" fontId="56" fillId="0" borderId="28" xfId="57" applyFont="1" applyFill="1" applyBorder="1" applyAlignment="1">
      <alignment horizontal="left" vertical="center"/>
      <protection/>
    </xf>
    <xf numFmtId="0" fontId="56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55</xdr:row>
      <xdr:rowOff>142875</xdr:rowOff>
    </xdr:from>
    <xdr:to>
      <xdr:col>8</xdr:col>
      <xdr:colOff>190500</xdr:colOff>
      <xdr:row>60</xdr:row>
      <xdr:rowOff>114300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72075" y="861060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59</xdr:row>
      <xdr:rowOff>66675</xdr:rowOff>
    </xdr:from>
    <xdr:to>
      <xdr:col>5</xdr:col>
      <xdr:colOff>419100</xdr:colOff>
      <xdr:row>61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144000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4">
      <selection activeCell="C68" sqref="C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3" t="s">
        <v>214</v>
      </c>
      <c r="B1" s="174"/>
      <c r="C1" s="174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26" t="s">
        <v>215</v>
      </c>
      <c r="B2" s="127"/>
      <c r="C2" s="127"/>
      <c r="D2" s="128"/>
      <c r="E2" s="120">
        <v>42736</v>
      </c>
      <c r="F2" s="12"/>
      <c r="G2" s="13" t="s">
        <v>216</v>
      </c>
      <c r="H2" s="120">
        <v>43008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32" t="s">
        <v>217</v>
      </c>
      <c r="B6" s="133"/>
      <c r="C6" s="124" t="s">
        <v>290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1" t="s">
        <v>219</v>
      </c>
      <c r="B10" s="122"/>
      <c r="C10" s="124" t="s">
        <v>292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32" t="s">
        <v>220</v>
      </c>
      <c r="B12" s="133"/>
      <c r="C12" s="136" t="s">
        <v>299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32" t="s">
        <v>221</v>
      </c>
      <c r="B14" s="133"/>
      <c r="C14" s="139">
        <v>52100</v>
      </c>
      <c r="D14" s="140"/>
      <c r="E14" s="16"/>
      <c r="F14" s="141" t="s">
        <v>285</v>
      </c>
      <c r="G14" s="142"/>
      <c r="H14" s="142"/>
      <c r="I14" s="143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32" t="s">
        <v>222</v>
      </c>
      <c r="B16" s="133"/>
      <c r="C16" s="141" t="s">
        <v>286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32" t="s">
        <v>223</v>
      </c>
      <c r="B18" s="133"/>
      <c r="C18" s="144" t="s">
        <v>287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32" t="s">
        <v>224</v>
      </c>
      <c r="B20" s="133"/>
      <c r="C20" s="147"/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32" t="s">
        <v>225</v>
      </c>
      <c r="B22" s="133"/>
      <c r="C22" s="113">
        <v>359</v>
      </c>
      <c r="D22" s="141" t="s">
        <v>285</v>
      </c>
      <c r="E22" s="148"/>
      <c r="F22" s="149"/>
      <c r="G22" s="132"/>
      <c r="H22" s="15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32" t="s">
        <v>226</v>
      </c>
      <c r="B24" s="133"/>
      <c r="C24" s="113">
        <v>18</v>
      </c>
      <c r="D24" s="141" t="s">
        <v>288</v>
      </c>
      <c r="E24" s="148"/>
      <c r="F24" s="148"/>
      <c r="G24" s="149"/>
      <c r="H24" s="48" t="s">
        <v>227</v>
      </c>
      <c r="I24" s="114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32" t="s">
        <v>228</v>
      </c>
      <c r="B26" s="133"/>
      <c r="C26" s="115" t="s">
        <v>300</v>
      </c>
      <c r="D26" s="25"/>
      <c r="E26" s="33"/>
      <c r="F26" s="24"/>
      <c r="G26" s="151" t="s">
        <v>229</v>
      </c>
      <c r="H26" s="133"/>
      <c r="I26" s="116" t="s">
        <v>289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2" t="s">
        <v>230</v>
      </c>
      <c r="B28" s="153"/>
      <c r="C28" s="154"/>
      <c r="D28" s="154"/>
      <c r="E28" s="155" t="s">
        <v>231</v>
      </c>
      <c r="F28" s="156"/>
      <c r="G28" s="156"/>
      <c r="H28" s="157" t="s">
        <v>232</v>
      </c>
      <c r="I28" s="158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9"/>
      <c r="B30" s="160"/>
      <c r="C30" s="160"/>
      <c r="D30" s="161"/>
      <c r="E30" s="159"/>
      <c r="F30" s="160"/>
      <c r="G30" s="160"/>
      <c r="H30" s="124"/>
      <c r="I30" s="125"/>
      <c r="J30" s="10"/>
      <c r="K30" s="10"/>
      <c r="L30" s="10"/>
    </row>
    <row r="31" spans="1:12" ht="12">
      <c r="A31" s="87"/>
      <c r="B31" s="22"/>
      <c r="C31" s="21"/>
      <c r="D31" s="162"/>
      <c r="E31" s="162"/>
      <c r="F31" s="162"/>
      <c r="G31" s="163"/>
      <c r="H31" s="16"/>
      <c r="I31" s="94"/>
      <c r="J31" s="10"/>
      <c r="K31" s="10"/>
      <c r="L31" s="10"/>
    </row>
    <row r="32" spans="1:12" ht="12">
      <c r="A32" s="159" t="s">
        <v>303</v>
      </c>
      <c r="B32" s="160"/>
      <c r="C32" s="160"/>
      <c r="D32" s="161"/>
      <c r="E32" s="159" t="s">
        <v>304</v>
      </c>
      <c r="F32" s="160"/>
      <c r="G32" s="160"/>
      <c r="H32" s="124" t="s">
        <v>305</v>
      </c>
      <c r="I32" s="125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9"/>
      <c r="B34" s="160"/>
      <c r="C34" s="160"/>
      <c r="D34" s="161"/>
      <c r="E34" s="159"/>
      <c r="F34" s="160"/>
      <c r="G34" s="160"/>
      <c r="H34" s="124"/>
      <c r="I34" s="125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9"/>
      <c r="B36" s="160"/>
      <c r="C36" s="160"/>
      <c r="D36" s="161"/>
      <c r="E36" s="159"/>
      <c r="F36" s="160"/>
      <c r="G36" s="160"/>
      <c r="H36" s="124"/>
      <c r="I36" s="125"/>
      <c r="J36" s="10"/>
      <c r="K36" s="10"/>
      <c r="L36" s="10"/>
    </row>
    <row r="37" spans="1:12" ht="12">
      <c r="A37" s="96"/>
      <c r="B37" s="30"/>
      <c r="C37" s="164"/>
      <c r="D37" s="165"/>
      <c r="E37" s="16"/>
      <c r="F37" s="164"/>
      <c r="G37" s="165"/>
      <c r="H37" s="16"/>
      <c r="I37" s="88"/>
      <c r="J37" s="10"/>
      <c r="K37" s="10"/>
      <c r="L37" s="10"/>
    </row>
    <row r="38" spans="1:12" ht="12">
      <c r="A38" s="159"/>
      <c r="B38" s="160"/>
      <c r="C38" s="160"/>
      <c r="D38" s="161"/>
      <c r="E38" s="159"/>
      <c r="F38" s="160"/>
      <c r="G38" s="160"/>
      <c r="H38" s="124"/>
      <c r="I38" s="125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9"/>
      <c r="B40" s="160"/>
      <c r="C40" s="160"/>
      <c r="D40" s="161"/>
      <c r="E40" s="159"/>
      <c r="F40" s="160"/>
      <c r="G40" s="160"/>
      <c r="H40" s="124"/>
      <c r="I40" s="125"/>
      <c r="J40" s="10"/>
      <c r="K40" s="10"/>
      <c r="L40" s="10"/>
    </row>
    <row r="41" spans="1:12" ht="12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1" t="s">
        <v>233</v>
      </c>
      <c r="B44" s="169"/>
      <c r="C44" s="124" t="s">
        <v>293</v>
      </c>
      <c r="D44" s="125"/>
      <c r="E44" s="26"/>
      <c r="F44" s="141" t="s">
        <v>306</v>
      </c>
      <c r="G44" s="160"/>
      <c r="H44" s="160"/>
      <c r="I44" s="161"/>
      <c r="J44" s="10"/>
      <c r="K44" s="10"/>
      <c r="L44" s="10"/>
    </row>
    <row r="45" spans="1:12" ht="12">
      <c r="A45" s="96"/>
      <c r="B45" s="30"/>
      <c r="C45" s="164"/>
      <c r="D45" s="165"/>
      <c r="E45" s="16"/>
      <c r="F45" s="164"/>
      <c r="G45" s="166"/>
      <c r="H45" s="35"/>
      <c r="I45" s="100"/>
      <c r="J45" s="10"/>
      <c r="K45" s="10"/>
      <c r="L45" s="10"/>
    </row>
    <row r="46" spans="1:12" ht="12">
      <c r="A46" s="121" t="s">
        <v>234</v>
      </c>
      <c r="B46" s="169"/>
      <c r="C46" s="141" t="s">
        <v>294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1" t="s">
        <v>236</v>
      </c>
      <c r="B48" s="169"/>
      <c r="C48" s="170" t="s">
        <v>295</v>
      </c>
      <c r="D48" s="171"/>
      <c r="E48" s="172"/>
      <c r="F48" s="16"/>
      <c r="G48" s="48" t="s">
        <v>237</v>
      </c>
      <c r="H48" s="170" t="s">
        <v>296</v>
      </c>
      <c r="I48" s="172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1" t="s">
        <v>223</v>
      </c>
      <c r="B50" s="169"/>
      <c r="C50" s="181" t="s">
        <v>297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32" t="s">
        <v>238</v>
      </c>
      <c r="B52" s="133"/>
      <c r="C52" s="170" t="s">
        <v>298</v>
      </c>
      <c r="D52" s="171"/>
      <c r="E52" s="171"/>
      <c r="F52" s="171"/>
      <c r="G52" s="171"/>
      <c r="H52" s="171"/>
      <c r="I52" s="143"/>
      <c r="J52" s="10"/>
      <c r="K52" s="10"/>
      <c r="L52" s="10"/>
    </row>
    <row r="53" spans="1:12" ht="12">
      <c r="A53" s="101"/>
      <c r="B53" s="20"/>
      <c r="C53" s="175" t="s">
        <v>239</v>
      </c>
      <c r="D53" s="175"/>
      <c r="E53" s="175"/>
      <c r="F53" s="175"/>
      <c r="G53" s="175"/>
      <c r="H53" s="175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2" t="s">
        <v>240</v>
      </c>
      <c r="C55" s="183"/>
      <c r="D55" s="183"/>
      <c r="E55" s="18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84" t="s">
        <v>271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">
      <c r="A57" s="101"/>
      <c r="B57" s="184" t="s">
        <v>272</v>
      </c>
      <c r="C57" s="185"/>
      <c r="D57" s="185"/>
      <c r="E57" s="185"/>
      <c r="F57" s="185"/>
      <c r="G57" s="185"/>
      <c r="H57" s="185"/>
      <c r="I57" s="103"/>
      <c r="J57" s="10"/>
      <c r="K57" s="10"/>
      <c r="L57" s="10"/>
    </row>
    <row r="58" spans="1:12" ht="12">
      <c r="A58" s="101"/>
      <c r="B58" s="184" t="s">
        <v>273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">
      <c r="A59" s="101"/>
      <c r="B59" s="184" t="s">
        <v>274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76" t="s">
        <v>243</v>
      </c>
      <c r="H62" s="177"/>
      <c r="I62" s="178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79"/>
      <c r="H63" s="180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03">
      <selection activeCell="C68" sqref="C68"/>
    </sheetView>
  </sheetViews>
  <sheetFormatPr defaultColWidth="9.140625" defaultRowHeight="12.75"/>
  <cols>
    <col min="1" max="7" width="9.140625" style="49" customWidth="1"/>
    <col min="8" max="8" width="7.57421875" style="49" customWidth="1"/>
    <col min="9" max="9" width="8.28125" style="49" customWidth="1"/>
    <col min="10" max="10" width="9.28125" style="49" customWidth="1"/>
    <col min="11" max="11" width="10.00390625" style="49" customWidth="1"/>
    <col min="12" max="16384" width="9.140625" style="49" customWidth="1"/>
  </cols>
  <sheetData>
    <row r="1" spans="1:11" ht="12.7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301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50</v>
      </c>
      <c r="B4" s="230"/>
      <c r="C4" s="230"/>
      <c r="D4" s="230"/>
      <c r="E4" s="230"/>
      <c r="F4" s="230"/>
      <c r="G4" s="230"/>
      <c r="H4" s="231"/>
      <c r="I4" s="55" t="s">
        <v>244</v>
      </c>
      <c r="J4" s="56" t="s">
        <v>283</v>
      </c>
      <c r="K4" s="57" t="s">
        <v>284</v>
      </c>
    </row>
    <row r="5" spans="1:11" ht="12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">
      <c r="A7" s="196" t="s">
        <v>51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">
      <c r="A8" s="203" t="s">
        <v>8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9266404</v>
      </c>
      <c r="K8" s="50">
        <f>K9+K16+K26+K35+K39</f>
        <v>8831883</v>
      </c>
    </row>
    <row r="9" spans="1:11" ht="12">
      <c r="A9" s="200" t="s">
        <v>171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73876</v>
      </c>
      <c r="K9" s="50">
        <f>SUM(K10:K15)</f>
        <v>73876</v>
      </c>
    </row>
    <row r="10" spans="1:11" ht="12">
      <c r="A10" s="200" t="s">
        <v>99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">
      <c r="A11" s="200" t="s">
        <v>9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">
      <c r="A12" s="200" t="s">
        <v>100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73876</v>
      </c>
      <c r="K12" s="7">
        <v>73876</v>
      </c>
    </row>
    <row r="13" spans="1:11" ht="12">
      <c r="A13" s="200" t="s">
        <v>174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">
      <c r="A14" s="200" t="s">
        <v>175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">
      <c r="A15" s="200" t="s">
        <v>176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">
      <c r="A16" s="200" t="s">
        <v>172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9192528</v>
      </c>
      <c r="K16" s="50">
        <f>SUM(K17:K25)</f>
        <v>8758007</v>
      </c>
    </row>
    <row r="17" spans="1:11" ht="12">
      <c r="A17" s="200" t="s">
        <v>177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/>
    </row>
    <row r="18" spans="1:11" ht="12">
      <c r="A18" s="200" t="s">
        <v>213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/>
    </row>
    <row r="19" spans="1:11" ht="12">
      <c r="A19" s="200" t="s">
        <v>178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/>
    </row>
    <row r="20" spans="1:11" ht="12">
      <c r="A20" s="200" t="s">
        <v>21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1868</v>
      </c>
      <c r="K20" s="7">
        <v>688</v>
      </c>
    </row>
    <row r="21" spans="1:11" ht="12">
      <c r="A21" s="200" t="s">
        <v>22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">
      <c r="A22" s="200" t="s">
        <v>63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">
      <c r="A23" s="200" t="s">
        <v>64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/>
    </row>
    <row r="24" spans="1:11" ht="12">
      <c r="A24" s="200" t="s">
        <v>65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">
      <c r="A25" s="200" t="s">
        <v>66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9190660</v>
      </c>
      <c r="K25" s="7">
        <v>8757319</v>
      </c>
    </row>
    <row r="26" spans="1:11" ht="12">
      <c r="A26" s="200" t="s">
        <v>159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0</v>
      </c>
      <c r="K26" s="50">
        <f>SUM(K27:K34)</f>
        <v>0</v>
      </c>
    </row>
    <row r="27" spans="1:11" ht="12">
      <c r="A27" s="200" t="s">
        <v>67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/>
      <c r="K27" s="7"/>
    </row>
    <row r="28" spans="1:11" ht="12">
      <c r="A28" s="200" t="s">
        <v>68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">
      <c r="A29" s="200" t="s">
        <v>69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">
      <c r="A30" s="200" t="s">
        <v>74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">
      <c r="A31" s="200" t="s">
        <v>75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">
      <c r="A32" s="200" t="s">
        <v>76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">
      <c r="A33" s="200" t="s">
        <v>70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">
      <c r="A34" s="200" t="s">
        <v>152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">
      <c r="A35" s="200" t="s">
        <v>153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0" t="s">
        <v>71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">
      <c r="A37" s="200" t="s">
        <v>72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">
      <c r="A38" s="200" t="s">
        <v>73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">
      <c r="A39" s="200" t="s">
        <v>154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">
      <c r="A40" s="203" t="s">
        <v>206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263252</v>
      </c>
      <c r="K40" s="50">
        <f>K41+K49+K56+K64</f>
        <v>279930</v>
      </c>
    </row>
    <row r="41" spans="1:11" ht="12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166022</v>
      </c>
      <c r="K41" s="50">
        <f>SUM(K42:K48)</f>
        <v>187272</v>
      </c>
    </row>
    <row r="42" spans="1:11" ht="12">
      <c r="A42" s="200" t="s">
        <v>103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/>
    </row>
    <row r="43" spans="1:11" ht="12">
      <c r="A43" s="200" t="s">
        <v>104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166022</v>
      </c>
      <c r="K43" s="7">
        <v>187272</v>
      </c>
    </row>
    <row r="44" spans="1:11" ht="12">
      <c r="A44" s="200" t="s">
        <v>77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">
      <c r="A45" s="200" t="s">
        <v>78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">
      <c r="A46" s="200" t="s">
        <v>79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/>
    </row>
    <row r="47" spans="1:11" ht="12">
      <c r="A47" s="200" t="s">
        <v>80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">
      <c r="A48" s="200" t="s">
        <v>81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">
      <c r="A49" s="200" t="s">
        <v>92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12986</v>
      </c>
      <c r="K49" s="50">
        <f>SUM(K50:K55)</f>
        <v>10712</v>
      </c>
    </row>
    <row r="50" spans="1:11" ht="12">
      <c r="A50" s="200" t="s">
        <v>166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/>
      <c r="K50" s="7"/>
    </row>
    <row r="51" spans="1:11" ht="12">
      <c r="A51" s="200" t="s">
        <v>167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1117</v>
      </c>
      <c r="K51" s="7"/>
    </row>
    <row r="52" spans="1:11" ht="12">
      <c r="A52" s="200" t="s">
        <v>168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">
      <c r="A53" s="200" t="s">
        <v>169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/>
    </row>
    <row r="54" spans="1:11" ht="12">
      <c r="A54" s="200" t="s">
        <v>5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11769</v>
      </c>
      <c r="K54" s="7">
        <v>10612</v>
      </c>
    </row>
    <row r="55" spans="1:11" ht="12">
      <c r="A55" s="200" t="s">
        <v>6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100</v>
      </c>
      <c r="K55" s="7">
        <v>100</v>
      </c>
    </row>
    <row r="56" spans="1:11" ht="12">
      <c r="A56" s="200" t="s">
        <v>93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3770</v>
      </c>
      <c r="K56" s="50">
        <f>SUM(K57:K63)</f>
        <v>14400</v>
      </c>
    </row>
    <row r="57" spans="1:11" ht="12">
      <c r="A57" s="200" t="s">
        <v>67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">
      <c r="A58" s="200" t="s">
        <v>68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">
      <c r="A59" s="200" t="s">
        <v>208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">
      <c r="A60" s="200" t="s">
        <v>74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">
      <c r="A61" s="200" t="s">
        <v>75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">
      <c r="A62" s="200" t="s">
        <v>76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3770</v>
      </c>
      <c r="K62" s="7">
        <v>14400</v>
      </c>
    </row>
    <row r="63" spans="1:11" ht="12">
      <c r="A63" s="200" t="s">
        <v>40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">
      <c r="A64" s="200" t="s">
        <v>173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80474</v>
      </c>
      <c r="K64" s="7">
        <v>67546</v>
      </c>
    </row>
    <row r="65" spans="1:11" ht="12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>
        <v>2239</v>
      </c>
    </row>
    <row r="66" spans="1:11" ht="12">
      <c r="A66" s="203" t="s">
        <v>207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9529656</v>
      </c>
      <c r="K66" s="50">
        <f>K7+K8+K40+K65</f>
        <v>9114052</v>
      </c>
    </row>
    <row r="67" spans="1:11" ht="12">
      <c r="A67" s="215" t="s">
        <v>82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">
      <c r="A68" s="192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">
      <c r="A69" s="196" t="s">
        <v>160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7747977</v>
      </c>
      <c r="K69" s="51">
        <f>K70+K71+K72+K78+K79+K82+K85</f>
        <v>7414846</v>
      </c>
    </row>
    <row r="70" spans="1:11" ht="12">
      <c r="A70" s="200" t="s">
        <v>117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23099700</v>
      </c>
      <c r="K70" s="7">
        <v>23099700</v>
      </c>
    </row>
    <row r="71" spans="1:11" ht="12">
      <c r="A71" s="200" t="s">
        <v>118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">
      <c r="A72" s="200" t="s">
        <v>119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200" t="s">
        <v>120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">
      <c r="A74" s="200" t="s">
        <v>121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">
      <c r="A75" s="200" t="s">
        <v>109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">
      <c r="A76" s="200" t="s">
        <v>110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">
      <c r="A77" s="200" t="s">
        <v>111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">
      <c r="A78" s="200" t="s">
        <v>112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-2191073</v>
      </c>
      <c r="K78" s="7">
        <v>-2110189</v>
      </c>
    </row>
    <row r="79" spans="1:11" ht="12">
      <c r="A79" s="200" t="s">
        <v>204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-10884099</v>
      </c>
      <c r="K79" s="50">
        <f>K80-K81</f>
        <v>-13160650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10884099</v>
      </c>
      <c r="K81" s="7">
        <v>13160650</v>
      </c>
    </row>
    <row r="82" spans="1:11" ht="12">
      <c r="A82" s="200" t="s">
        <v>205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-2276551</v>
      </c>
      <c r="K82" s="50">
        <f>K83-K84</f>
        <v>-414015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2276551</v>
      </c>
      <c r="K84" s="7">
        <v>414015</v>
      </c>
    </row>
    <row r="85" spans="1:11" ht="12">
      <c r="A85" s="200" t="s">
        <v>142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0" t="s">
        <v>105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">
      <c r="A88" s="200" t="s">
        <v>106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">
      <c r="A89" s="200" t="s">
        <v>107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776626</v>
      </c>
      <c r="K90" s="50">
        <f>K92+K93</f>
        <v>503626</v>
      </c>
    </row>
    <row r="91" spans="1:11" ht="12">
      <c r="A91" s="200" t="s">
        <v>108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">
      <c r="A92" s="200" t="s">
        <v>209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273000</v>
      </c>
      <c r="K92" s="7"/>
    </row>
    <row r="93" spans="1:11" ht="12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503626</v>
      </c>
      <c r="K93" s="7">
        <v>503626</v>
      </c>
    </row>
    <row r="94" spans="1:11" ht="12">
      <c r="A94" s="200" t="s">
        <v>210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">
      <c r="A95" s="200" t="s">
        <v>211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">
      <c r="A96" s="200" t="s">
        <v>212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">
      <c r="A97" s="200" t="s">
        <v>85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">
      <c r="A98" s="200" t="s">
        <v>83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">
      <c r="A99" s="200" t="s">
        <v>84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1005053</v>
      </c>
      <c r="K100" s="50">
        <f>SUM(K101:K112)</f>
        <v>1195580</v>
      </c>
    </row>
    <row r="101" spans="1:11" ht="12">
      <c r="A101" s="200" t="s">
        <v>108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/>
    </row>
    <row r="102" spans="1:11" ht="12">
      <c r="A102" s="200" t="s">
        <v>209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/>
      <c r="K102" s="7"/>
    </row>
    <row r="103" spans="1:11" ht="12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723896</v>
      </c>
      <c r="K103" s="7">
        <v>768613</v>
      </c>
    </row>
    <row r="104" spans="1:11" ht="12">
      <c r="A104" s="200" t="s">
        <v>210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>
        <v>222032</v>
      </c>
    </row>
    <row r="105" spans="1:11" ht="12">
      <c r="A105" s="200" t="s">
        <v>211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265554</v>
      </c>
      <c r="K105" s="7">
        <v>190425</v>
      </c>
    </row>
    <row r="106" spans="1:11" ht="12">
      <c r="A106" s="200" t="s">
        <v>212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">
      <c r="A107" s="200" t="s">
        <v>85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">
      <c r="A108" s="200" t="s">
        <v>86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9382</v>
      </c>
      <c r="K108" s="7">
        <v>7485</v>
      </c>
    </row>
    <row r="109" spans="1:11" ht="12">
      <c r="A109" s="200" t="s">
        <v>87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6221</v>
      </c>
      <c r="K109" s="7">
        <v>6688</v>
      </c>
    </row>
    <row r="110" spans="1:11" ht="12">
      <c r="A110" s="200" t="s">
        <v>90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">
      <c r="A111" s="200" t="s">
        <v>88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">
      <c r="A112" s="200" t="s">
        <v>89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>
        <v>337</v>
      </c>
    </row>
    <row r="113" spans="1:11" ht="12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9529656</v>
      </c>
      <c r="K114" s="50">
        <f>K69+K86+K90+K100+K113</f>
        <v>9114052</v>
      </c>
    </row>
    <row r="115" spans="1:11" ht="12">
      <c r="A115" s="189" t="s">
        <v>48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">
      <c r="A116" s="192" t="s">
        <v>275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">
      <c r="A118" s="200" t="s">
        <v>3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">
      <c r="A120" s="209" t="s">
        <v>276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25">
      <selection activeCell="C68" sqref="C6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1.75">
      <c r="A4" s="247" t="s">
        <v>50</v>
      </c>
      <c r="B4" s="247"/>
      <c r="C4" s="247"/>
      <c r="D4" s="247"/>
      <c r="E4" s="247"/>
      <c r="F4" s="247"/>
      <c r="G4" s="247"/>
      <c r="H4" s="247"/>
      <c r="I4" s="55" t="s">
        <v>245</v>
      </c>
      <c r="J4" s="248" t="s">
        <v>283</v>
      </c>
      <c r="K4" s="248"/>
      <c r="L4" s="248" t="s">
        <v>284</v>
      </c>
      <c r="M4" s="248"/>
    </row>
    <row r="5" spans="1:13" ht="12">
      <c r="A5" s="247"/>
      <c r="B5" s="247"/>
      <c r="C5" s="247"/>
      <c r="D5" s="247"/>
      <c r="E5" s="247"/>
      <c r="F5" s="247"/>
      <c r="G5" s="247"/>
      <c r="H5" s="247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6" t="s">
        <v>20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f>SUM(J8:J9)</f>
        <v>871671</v>
      </c>
      <c r="K7" s="51">
        <f>SUM(K8:K9)</f>
        <v>465481</v>
      </c>
      <c r="L7" s="51">
        <v>391986</v>
      </c>
      <c r="M7" s="51">
        <f>SUM(M8:M9)</f>
        <v>1986</v>
      </c>
    </row>
    <row r="8" spans="1:13" ht="12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870534</v>
      </c>
      <c r="K8" s="7">
        <v>465481</v>
      </c>
      <c r="L8" s="7">
        <v>390000</v>
      </c>
      <c r="M8" s="7"/>
    </row>
    <row r="9" spans="1:13" ht="12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1137</v>
      </c>
      <c r="K9" s="7"/>
      <c r="L9" s="7">
        <v>1986</v>
      </c>
      <c r="M9" s="7">
        <v>1986</v>
      </c>
    </row>
    <row r="10" spans="1:13" ht="12">
      <c r="A10" s="203" t="s">
        <v>7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2919987</v>
      </c>
      <c r="K10" s="50">
        <f>K11+K12+K16+K20+K21+K22+K25+K26</f>
        <v>963540</v>
      </c>
      <c r="L10" s="50">
        <f>L11+L12+L16+L20+L21+L22+L25+L26</f>
        <v>756522</v>
      </c>
      <c r="M10" s="50">
        <f>M11+M12+M16+M20+M21+M22+M25+M26</f>
        <v>78974</v>
      </c>
    </row>
    <row r="11" spans="1:13" ht="12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78046</v>
      </c>
      <c r="K12" s="50">
        <v>18042</v>
      </c>
      <c r="L12" s="50">
        <f>SUM(L13:L15)</f>
        <v>86744</v>
      </c>
      <c r="M12" s="50">
        <v>15944</v>
      </c>
    </row>
    <row r="13" spans="1:13" ht="12">
      <c r="A13" s="200" t="s">
        <v>122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/>
      <c r="K13" s="7">
        <v>0</v>
      </c>
      <c r="L13" s="7">
        <v>509</v>
      </c>
      <c r="M13" s="7">
        <v>279</v>
      </c>
    </row>
    <row r="14" spans="1:13" ht="12">
      <c r="A14" s="200" t="s">
        <v>123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">
      <c r="A15" s="200" t="s">
        <v>52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78046</v>
      </c>
      <c r="K15" s="7">
        <v>21493</v>
      </c>
      <c r="L15" s="7">
        <v>86235</v>
      </c>
      <c r="M15" s="7">
        <v>15996</v>
      </c>
    </row>
    <row r="16" spans="1:13" ht="12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131857</v>
      </c>
      <c r="K16" s="50">
        <f>SUM(K17:K19)</f>
        <v>48176</v>
      </c>
      <c r="L16" s="50">
        <f>L17+L18+L19</f>
        <v>112864</v>
      </c>
      <c r="M16" s="50">
        <f>SUM(M17:M19)</f>
        <v>37622</v>
      </c>
    </row>
    <row r="17" spans="1:13" ht="12">
      <c r="A17" s="200" t="s">
        <v>53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77454</v>
      </c>
      <c r="K17" s="7">
        <v>27906</v>
      </c>
      <c r="L17" s="7">
        <v>57032</v>
      </c>
      <c r="M17" s="7">
        <v>19872</v>
      </c>
    </row>
    <row r="18" spans="1:13" ht="12">
      <c r="A18" s="200" t="s">
        <v>54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35052</v>
      </c>
      <c r="K18" s="7">
        <v>13200</v>
      </c>
      <c r="L18" s="7">
        <v>39268</v>
      </c>
      <c r="M18" s="7">
        <v>12228</v>
      </c>
    </row>
    <row r="19" spans="1:13" ht="12">
      <c r="A19" s="200" t="s">
        <v>55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19351</v>
      </c>
      <c r="K19" s="7">
        <v>7070</v>
      </c>
      <c r="L19" s="7">
        <v>16564</v>
      </c>
      <c r="M19" s="7">
        <v>5522</v>
      </c>
    </row>
    <row r="20" spans="1:13" ht="12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885</v>
      </c>
      <c r="K20" s="7">
        <v>295</v>
      </c>
      <c r="L20" s="7">
        <v>885</v>
      </c>
      <c r="M20" s="7">
        <v>295</v>
      </c>
    </row>
    <row r="21" spans="1:13" ht="12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28224</v>
      </c>
      <c r="K21" s="7">
        <v>785</v>
      </c>
      <c r="L21" s="7">
        <v>41803</v>
      </c>
      <c r="M21" s="7">
        <v>25113</v>
      </c>
    </row>
    <row r="22" spans="1:13" ht="12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2680975</v>
      </c>
      <c r="K26" s="7">
        <v>896242</v>
      </c>
      <c r="L26" s="7">
        <v>514226</v>
      </c>
      <c r="M26" s="7"/>
    </row>
    <row r="27" spans="1:13" ht="12">
      <c r="A27" s="203" t="s">
        <v>179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513</v>
      </c>
      <c r="K27" s="50">
        <f>SUM(K28:K32)</f>
        <v>0</v>
      </c>
      <c r="L27" s="50">
        <v>111</v>
      </c>
      <c r="M27" s="50">
        <v>22</v>
      </c>
    </row>
    <row r="28" spans="1:13" ht="23.25" customHeight="1">
      <c r="A28" s="203" t="s">
        <v>193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27" customHeight="1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513</v>
      </c>
      <c r="K29" s="7"/>
      <c r="L29" s="7">
        <v>111</v>
      </c>
      <c r="M29" s="7">
        <v>22</v>
      </c>
    </row>
    <row r="30" spans="1:13" ht="12">
      <c r="A30" s="203" t="s">
        <v>115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">
      <c r="A31" s="203" t="s">
        <v>189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">
      <c r="A32" s="203" t="s">
        <v>116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">
      <c r="A33" s="203" t="s">
        <v>180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113328</v>
      </c>
      <c r="K33" s="50">
        <f>SUM(K34:K37)</f>
        <v>79597</v>
      </c>
      <c r="L33" s="50">
        <f>SUM(L34:L37)</f>
        <v>49590</v>
      </c>
      <c r="M33" s="50">
        <f>SUM(M34:M37)</f>
        <v>14733</v>
      </c>
    </row>
    <row r="34" spans="1:13" ht="12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27" customHeight="1">
      <c r="A35" s="203" t="s">
        <v>56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113328</v>
      </c>
      <c r="K35" s="7">
        <v>79597</v>
      </c>
      <c r="L35" s="7">
        <v>49590</v>
      </c>
      <c r="M35" s="7">
        <v>14733</v>
      </c>
    </row>
    <row r="36" spans="1:13" ht="12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">
      <c r="A38" s="203" t="s">
        <v>164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">
      <c r="A39" s="203" t="s">
        <v>165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">
      <c r="A40" s="203" t="s">
        <v>191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">
      <c r="A41" s="203" t="s">
        <v>192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">
      <c r="A42" s="203" t="s">
        <v>181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872184</v>
      </c>
      <c r="K42" s="50">
        <f>K7+K27+K38+K40</f>
        <v>465481</v>
      </c>
      <c r="L42" s="50">
        <v>392097</v>
      </c>
      <c r="M42" s="50">
        <f>M7+M27+M38+M40</f>
        <v>2008</v>
      </c>
    </row>
    <row r="43" spans="1:13" ht="12">
      <c r="A43" s="203" t="s">
        <v>182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3033315</v>
      </c>
      <c r="K43" s="50">
        <f>K10+K33+K39+K41</f>
        <v>1043137</v>
      </c>
      <c r="L43" s="50">
        <f>L10+L33+L39+L41</f>
        <v>806112</v>
      </c>
      <c r="M43" s="50">
        <f>M10+M33+M39+M41</f>
        <v>93707</v>
      </c>
    </row>
    <row r="44" spans="1:13" ht="12">
      <c r="A44" s="203" t="s">
        <v>202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-2161131</v>
      </c>
      <c r="K44" s="50">
        <f>K42-K43</f>
        <v>-577656</v>
      </c>
      <c r="L44" s="50">
        <f>L42-L43</f>
        <v>-414015</v>
      </c>
      <c r="M44" s="50">
        <f>M42-M43</f>
        <v>-91699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2161131</v>
      </c>
      <c r="K46" s="50">
        <f>IF(K43&gt;K42,K43-K42,0)</f>
        <v>577656</v>
      </c>
      <c r="L46" s="50">
        <f>IF(L43&gt;L42,L43-L42,0)</f>
        <v>414015</v>
      </c>
      <c r="M46" s="50">
        <f>IF(M43&gt;M42,M43-M42,0)</f>
        <v>91699</v>
      </c>
    </row>
    <row r="47" spans="1:13" ht="12">
      <c r="A47" s="203" t="s">
        <v>183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">
      <c r="A48" s="203" t="s">
        <v>203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-2161131</v>
      </c>
      <c r="K48" s="50">
        <f>K44-K47</f>
        <v>-577656</v>
      </c>
      <c r="L48" s="50">
        <f>L44-L47</f>
        <v>-414015</v>
      </c>
      <c r="M48" s="50">
        <f>M44-M47</f>
        <v>-91699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2161131</v>
      </c>
      <c r="K50" s="58">
        <f>IF(K48&lt;0,-K48,0)</f>
        <v>577656</v>
      </c>
      <c r="L50" s="58">
        <f>IF(L48&lt;0,-L48,0)</f>
        <v>414015</v>
      </c>
      <c r="M50" s="58">
        <f>IF(M48&lt;0,-M48,0)</f>
        <v>91699</v>
      </c>
    </row>
    <row r="51" spans="1:13" ht="12.75" customHeight="1">
      <c r="A51" s="192" t="s">
        <v>277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158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">
      <c r="A56" s="196" t="s">
        <v>170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-2161131</v>
      </c>
      <c r="K56" s="6">
        <v>-577656</v>
      </c>
      <c r="L56" s="6">
        <v>-414015</v>
      </c>
      <c r="M56" s="6">
        <v>-91699</v>
      </c>
    </row>
    <row r="57" spans="1:13" ht="12">
      <c r="A57" s="203" t="s">
        <v>187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0</v>
      </c>
      <c r="K57" s="50">
        <f>SUM(K58:K64)</f>
        <v>0</v>
      </c>
      <c r="L57" s="50"/>
      <c r="M57" s="50">
        <f>SUM(M58:M64)</f>
        <v>0</v>
      </c>
    </row>
    <row r="58" spans="1:13" ht="12">
      <c r="A58" s="203" t="s">
        <v>194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22.5" customHeight="1">
      <c r="A59" s="203" t="s">
        <v>195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28.5" customHeight="1">
      <c r="A60" s="203" t="s">
        <v>39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">
      <c r="A61" s="203" t="s">
        <v>196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">
      <c r="A62" s="203" t="s">
        <v>197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">
      <c r="A63" s="203" t="s">
        <v>198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">
      <c r="A64" s="203" t="s">
        <v>199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">
      <c r="A65" s="203" t="s">
        <v>188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30.75" customHeight="1">
      <c r="A66" s="203" t="s">
        <v>162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203" t="s">
        <v>163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-2161131</v>
      </c>
      <c r="K67" s="58">
        <f>K56+K66</f>
        <v>-577656</v>
      </c>
      <c r="L67" s="58">
        <f>L56+L66</f>
        <v>-414015</v>
      </c>
      <c r="M67" s="58">
        <f>M56+M66</f>
        <v>-91699</v>
      </c>
    </row>
    <row r="68" spans="1:13" ht="12.75" customHeight="1">
      <c r="A68" s="236" t="s">
        <v>278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49">
      <selection activeCell="C68" sqref="C6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">
      <c r="A3" s="252" t="s">
        <v>302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50</v>
      </c>
      <c r="B4" s="257"/>
      <c r="C4" s="257"/>
      <c r="D4" s="257"/>
      <c r="E4" s="257"/>
      <c r="F4" s="257"/>
      <c r="G4" s="257"/>
      <c r="H4" s="257"/>
      <c r="I4" s="63" t="s">
        <v>245</v>
      </c>
      <c r="J4" s="64" t="s">
        <v>283</v>
      </c>
      <c r="K4" s="64" t="s">
        <v>284</v>
      </c>
    </row>
    <row r="5" spans="1:11" ht="12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">
      <c r="A6" s="192" t="s">
        <v>130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">
      <c r="A7" s="200" t="s">
        <v>34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-2161131</v>
      </c>
      <c r="K7" s="7">
        <v>-414015</v>
      </c>
    </row>
    <row r="8" spans="1:11" ht="12">
      <c r="A8" s="200" t="s">
        <v>35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885</v>
      </c>
      <c r="K8" s="7">
        <v>885</v>
      </c>
    </row>
    <row r="9" spans="1:11" ht="12">
      <c r="A9" s="200" t="s">
        <v>36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>
        <v>190527</v>
      </c>
    </row>
    <row r="10" spans="1:11" ht="12">
      <c r="A10" s="200" t="s">
        <v>37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>
        <v>2274</v>
      </c>
    </row>
    <row r="11" spans="1:11" ht="12">
      <c r="A11" s="200" t="s">
        <v>38</v>
      </c>
      <c r="B11" s="201"/>
      <c r="C11" s="201"/>
      <c r="D11" s="201"/>
      <c r="E11" s="201"/>
      <c r="F11" s="201"/>
      <c r="G11" s="201"/>
      <c r="H11" s="201"/>
      <c r="I11" s="1">
        <v>5</v>
      </c>
      <c r="J11" s="5">
        <v>61099</v>
      </c>
      <c r="K11" s="7"/>
    </row>
    <row r="12" spans="1:11" ht="12">
      <c r="A12" s="200" t="s">
        <v>42</v>
      </c>
      <c r="B12" s="201"/>
      <c r="C12" s="201"/>
      <c r="D12" s="201"/>
      <c r="E12" s="201"/>
      <c r="F12" s="201"/>
      <c r="G12" s="201"/>
      <c r="H12" s="201"/>
      <c r="I12" s="1">
        <v>6</v>
      </c>
      <c r="J12" s="5">
        <v>1299677</v>
      </c>
      <c r="K12" s="7"/>
    </row>
    <row r="13" spans="1:11" ht="12">
      <c r="A13" s="203" t="s">
        <v>131</v>
      </c>
      <c r="B13" s="204"/>
      <c r="C13" s="204"/>
      <c r="D13" s="204"/>
      <c r="E13" s="204"/>
      <c r="F13" s="204"/>
      <c r="G13" s="204"/>
      <c r="H13" s="204"/>
      <c r="I13" s="1">
        <v>7</v>
      </c>
      <c r="J13" s="61">
        <f>SUM(J7:J12)</f>
        <v>-799470</v>
      </c>
      <c r="K13" s="50">
        <f>SUM(K7:K12)</f>
        <v>-220329</v>
      </c>
    </row>
    <row r="14" spans="1:11" ht="12">
      <c r="A14" s="200" t="s">
        <v>43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78256</v>
      </c>
      <c r="K14" s="7"/>
    </row>
    <row r="15" spans="1:11" ht="12">
      <c r="A15" s="200" t="s">
        <v>44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416959</v>
      </c>
      <c r="K15" s="7"/>
    </row>
    <row r="16" spans="1:11" ht="12">
      <c r="A16" s="200" t="s">
        <v>45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3000</v>
      </c>
      <c r="K16" s="7">
        <v>21250</v>
      </c>
    </row>
    <row r="17" spans="1:11" ht="12">
      <c r="A17" s="200" t="s">
        <v>46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">
      <c r="A18" s="203" t="s">
        <v>132</v>
      </c>
      <c r="B18" s="204"/>
      <c r="C18" s="204"/>
      <c r="D18" s="204"/>
      <c r="E18" s="204"/>
      <c r="F18" s="204"/>
      <c r="G18" s="204"/>
      <c r="H18" s="204"/>
      <c r="I18" s="1">
        <v>12</v>
      </c>
      <c r="J18" s="61">
        <f>SUM(J14:J17)</f>
        <v>498215</v>
      </c>
      <c r="K18" s="50">
        <f>SUM(K14:K17)</f>
        <v>21250</v>
      </c>
    </row>
    <row r="19" spans="1:11" ht="12">
      <c r="A19" s="203" t="s">
        <v>30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/>
      <c r="K19" s="50">
        <f>IF(K13&gt;K18,K13-K18,0)</f>
        <v>0</v>
      </c>
    </row>
    <row r="20" spans="1:11" ht="12">
      <c r="A20" s="203" t="s">
        <v>31</v>
      </c>
      <c r="B20" s="204"/>
      <c r="C20" s="204"/>
      <c r="D20" s="204"/>
      <c r="E20" s="204"/>
      <c r="F20" s="204"/>
      <c r="G20" s="204"/>
      <c r="H20" s="204"/>
      <c r="I20" s="1">
        <v>14</v>
      </c>
      <c r="J20" s="61">
        <f>IF(J18&gt;J13,J18-J13,0)</f>
        <v>1297685</v>
      </c>
      <c r="K20" s="50">
        <f>IF(K18&gt;K13,K18-K13,0)</f>
        <v>241579</v>
      </c>
    </row>
    <row r="21" spans="1:11" ht="12">
      <c r="A21" s="192" t="s">
        <v>133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">
      <c r="A22" s="200" t="s">
        <v>147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>
        <v>870534</v>
      </c>
      <c r="K22" s="7">
        <v>390000</v>
      </c>
    </row>
    <row r="23" spans="1:11" ht="12">
      <c r="A23" s="200" t="s">
        <v>148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">
      <c r="A24" s="200" t="s">
        <v>149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">
      <c r="A25" s="200" t="s">
        <v>150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">
      <c r="A26" s="200" t="s">
        <v>151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">
      <c r="A27" s="203" t="s">
        <v>137</v>
      </c>
      <c r="B27" s="204"/>
      <c r="C27" s="204"/>
      <c r="D27" s="204"/>
      <c r="E27" s="204"/>
      <c r="F27" s="204"/>
      <c r="G27" s="204"/>
      <c r="H27" s="204"/>
      <c r="I27" s="1">
        <v>20</v>
      </c>
      <c r="J27" s="61">
        <f>SUM(J22:J26)</f>
        <v>870534</v>
      </c>
      <c r="K27" s="50">
        <f>SUM(K22:K26)</f>
        <v>390000</v>
      </c>
    </row>
    <row r="28" spans="1:11" ht="12">
      <c r="A28" s="200" t="s">
        <v>101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/>
    </row>
    <row r="29" spans="1:11" ht="12">
      <c r="A29" s="200" t="s">
        <v>102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">
      <c r="A30" s="200" t="s">
        <v>10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">
      <c r="A31" s="203" t="s">
        <v>2</v>
      </c>
      <c r="B31" s="204"/>
      <c r="C31" s="204"/>
      <c r="D31" s="204"/>
      <c r="E31" s="204"/>
      <c r="F31" s="204"/>
      <c r="G31" s="204"/>
      <c r="H31" s="204"/>
      <c r="I31" s="1">
        <v>24</v>
      </c>
      <c r="J31" s="61">
        <f>SUM(J28:J30)</f>
        <v>0</v>
      </c>
      <c r="K31" s="50">
        <f>SUM(K28:K30)</f>
        <v>0</v>
      </c>
    </row>
    <row r="32" spans="1:11" ht="27" customHeight="1">
      <c r="A32" s="203" t="s">
        <v>32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IF(J27&gt;J31,J27-J31,0)</f>
        <v>870534</v>
      </c>
      <c r="K32" s="50">
        <f>IF(K27&gt;K31,K27-K31,0)</f>
        <v>390000</v>
      </c>
    </row>
    <row r="33" spans="1:11" ht="32.25" customHeight="1">
      <c r="A33" s="203" t="s">
        <v>33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192" t="s">
        <v>134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">
      <c r="A35" s="200" t="s">
        <v>143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">
      <c r="A36" s="200" t="s">
        <v>23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393000</v>
      </c>
      <c r="K36" s="7"/>
    </row>
    <row r="37" spans="1:11" ht="12">
      <c r="A37" s="200" t="s">
        <v>24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61">
        <f>SUM(J35:J37)</f>
        <v>393000</v>
      </c>
      <c r="K38" s="50"/>
    </row>
    <row r="39" spans="1:11" ht="12">
      <c r="A39" s="200" t="s">
        <v>25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/>
      <c r="K39" s="7">
        <v>135493</v>
      </c>
    </row>
    <row r="40" spans="1:11" ht="12">
      <c r="A40" s="200" t="s">
        <v>26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">
      <c r="A41" s="200" t="s">
        <v>27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">
      <c r="A42" s="200" t="s">
        <v>28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">
      <c r="A43" s="200" t="s">
        <v>29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61">
        <f>SUM(J39:J43)</f>
        <v>0</v>
      </c>
      <c r="K44" s="50">
        <f>SUM(K39:K43)</f>
        <v>135493</v>
      </c>
    </row>
    <row r="45" spans="1:11" ht="24.75" customHeight="1">
      <c r="A45" s="203" t="s">
        <v>11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IF(J38&gt;J44,J38-J44,0)</f>
        <v>393000</v>
      </c>
      <c r="K45" s="50"/>
    </row>
    <row r="46" spans="1:11" ht="24" customHeight="1">
      <c r="A46" s="203" t="s">
        <v>12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IF(J44&gt;J38,J44-J38,0)</f>
        <v>0</v>
      </c>
      <c r="K46" s="50">
        <f>IF(K44&gt;K38,K44-K38,0)</f>
        <v>135493</v>
      </c>
    </row>
    <row r="47" spans="1:11" ht="12">
      <c r="A47" s="200" t="s">
        <v>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12928</v>
      </c>
    </row>
    <row r="48" spans="1:11" ht="12">
      <c r="A48" s="200" t="s">
        <v>62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IF(J20-J19+J33-J32+J46-J45&gt;0,J20-J19+J33-J32+J46-J45,0)</f>
        <v>34151</v>
      </c>
      <c r="K48" s="50">
        <f>IF(K20-K19+K33-K32+K46-K45&gt;0,K20-K19+K33-K32+K46-K45,0)</f>
        <v>0</v>
      </c>
    </row>
    <row r="49" spans="1:11" ht="12">
      <c r="A49" s="200" t="s">
        <v>135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84122</v>
      </c>
      <c r="K49" s="7">
        <v>80474</v>
      </c>
    </row>
    <row r="50" spans="1:11" ht="12">
      <c r="A50" s="200" t="s">
        <v>144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34151</v>
      </c>
      <c r="K51" s="7">
        <v>12928</v>
      </c>
    </row>
    <row r="52" spans="1:11" ht="12">
      <c r="A52" s="206" t="s">
        <v>146</v>
      </c>
      <c r="B52" s="207"/>
      <c r="C52" s="207"/>
      <c r="D52" s="207"/>
      <c r="E52" s="207"/>
      <c r="F52" s="207"/>
      <c r="G52" s="207"/>
      <c r="H52" s="207"/>
      <c r="I52" s="4">
        <v>44</v>
      </c>
      <c r="J52" s="62">
        <f>J49+J50-J51</f>
        <v>49971</v>
      </c>
      <c r="K52" s="58">
        <f>K49+K50-K51</f>
        <v>67546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6">
      <selection activeCell="C68" sqref="C68"/>
    </sheetView>
  </sheetViews>
  <sheetFormatPr defaultColWidth="9.140625" defaultRowHeight="12.75"/>
  <cols>
    <col min="1" max="4" width="9.140625" style="69" customWidth="1"/>
    <col min="5" max="5" width="11.00390625" style="69" customWidth="1"/>
    <col min="6" max="16384" width="9.140625" style="69" customWidth="1"/>
  </cols>
  <sheetData>
    <row r="1" spans="1:12" ht="12">
      <c r="A1" s="273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8"/>
    </row>
    <row r="2" spans="1:12" ht="15">
      <c r="A2" s="39"/>
      <c r="B2" s="67"/>
      <c r="C2" s="258" t="s">
        <v>247</v>
      </c>
      <c r="D2" s="258"/>
      <c r="E2" s="70">
        <v>42736</v>
      </c>
      <c r="F2" s="40" t="s">
        <v>216</v>
      </c>
      <c r="G2" s="259">
        <v>43008</v>
      </c>
      <c r="H2" s="260"/>
      <c r="I2" s="67"/>
      <c r="J2" s="67"/>
      <c r="K2" s="67"/>
      <c r="L2" s="71"/>
    </row>
    <row r="3" spans="1:11" ht="21.75">
      <c r="A3" s="261" t="s">
        <v>50</v>
      </c>
      <c r="B3" s="261"/>
      <c r="C3" s="261"/>
      <c r="D3" s="261"/>
      <c r="E3" s="261"/>
      <c r="F3" s="261"/>
      <c r="G3" s="261"/>
      <c r="H3" s="261"/>
      <c r="I3" s="74" t="s">
        <v>270</v>
      </c>
      <c r="J3" s="75" t="s">
        <v>124</v>
      </c>
      <c r="K3" s="75" t="s">
        <v>125</v>
      </c>
    </row>
    <row r="4" spans="1:11" ht="12">
      <c r="A4" s="262">
        <v>1</v>
      </c>
      <c r="B4" s="262"/>
      <c r="C4" s="262"/>
      <c r="D4" s="262"/>
      <c r="E4" s="262"/>
      <c r="F4" s="262"/>
      <c r="G4" s="262"/>
      <c r="H4" s="262"/>
      <c r="I4" s="77">
        <v>2</v>
      </c>
      <c r="J4" s="76" t="s">
        <v>248</v>
      </c>
      <c r="K4" s="76" t="s">
        <v>249</v>
      </c>
    </row>
    <row r="5" spans="1:11" ht="12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23099700</v>
      </c>
      <c r="K5" s="42">
        <v>23099700</v>
      </c>
    </row>
    <row r="6" spans="1:11" ht="12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43"/>
      <c r="K6" s="43"/>
    </row>
    <row r="7" spans="1:11" ht="12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43"/>
      <c r="K7" s="43"/>
    </row>
    <row r="8" spans="1:11" ht="12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-10884099</v>
      </c>
      <c r="K8" s="43">
        <v>-13160650</v>
      </c>
    </row>
    <row r="9" spans="1:11" ht="12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-2276551</v>
      </c>
      <c r="K9" s="43">
        <v>-414015</v>
      </c>
    </row>
    <row r="10" spans="1:11" ht="12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-2191073</v>
      </c>
      <c r="K10" s="43">
        <v>-2110189</v>
      </c>
    </row>
    <row r="11" spans="1:11" ht="12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/>
      <c r="K12" s="43"/>
    </row>
    <row r="13" spans="1:11" ht="12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7747977</v>
      </c>
      <c r="K14" s="72">
        <f>SUM(K5:K13)</f>
        <v>7414846</v>
      </c>
    </row>
    <row r="15" spans="1:11" ht="12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">
      <c r="A23" s="267" t="s">
        <v>267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268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3"/>
      <c r="K24" s="73"/>
    </row>
    <row r="25" spans="1:11" ht="30" customHeight="1">
      <c r="A25" s="271" t="s">
        <v>269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2017-10-27T12:00:23Z</cp:lastPrinted>
  <dcterms:created xsi:type="dcterms:W3CDTF">2008-10-17T11:51:54Z</dcterms:created>
  <dcterms:modified xsi:type="dcterms:W3CDTF">2017-10-30T12:06:46Z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