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<sst xmlns="http://schemas.openxmlformats.org/spreadsheetml/2006/main" count="392" uniqueCount="339">
  <si>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</si>
  <si>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</si>
  <si>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</si>
  <si>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</si>
  <si>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</si>
  <si>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</si>
  <si>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</si>
  <si>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</si>
  <si>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</si>
  <si>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</si>
  <si>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</si>
  <si>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</si>
  <si>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</si>
  <si>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</si>
  <si>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</si>
  <si>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</si>
  <si>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</si>
  <si>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</si>
  <si>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</si>
  <si>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</si>
  <si>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</si>
  <si>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</si>
  <si>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</si>
  <si>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</si>
  <si>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</si>
  <si>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</si>
  <si>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</si>
  <si>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</si>
  <si>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</si>
  <si>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</si>
  <si>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</si>
  <si>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</si>
  <si>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</si>
  <si>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</si>
  <si>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</si>
  <si>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</si>
  <si>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</si>
  <si>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</si>
  <si>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</si>
  <si>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</si>
  <si>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</si>
  <si>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</si>
  <si>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</si>
  <si>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</si>
  <si>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</si>
  <si>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</si>
  <si>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</si>
  <si>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</si>
  <si>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</si>
  <si>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</si>
  <si>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</si>
  <si>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</si>
  <si>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</si>
  <si>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</si>
  <si>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</si>
  <si>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</si>
  <si>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</si>
  <si>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</si>
  <si>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</si>
  <si>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</si>
  <si>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</si>
  <si>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</si>
  <si>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</si>
  <si>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</si>
  <si>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</si>
  <si>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</si>
  <si>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</si>
  <si>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</si>
  <si>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</si>
  <si>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</si>
  <si>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</si>
  <si>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</si>
  <si>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</si>
  <si>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</si>
  <si>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</si>
  <si>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</si>
  <si>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</si>
  <si>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</si>
  <si>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</si>
  <si>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</si>
  <si>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</si>
  <si>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</si>
  <si>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</si>
  <si>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</si>
  <si>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</si>
  <si>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</si>
  <si>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</si>
  <si>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</si>
  <si>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</si>
  <si>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</si>
  <si>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</si>
  <si>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</si>
  <si>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</si>
  <si>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</si>
  <si>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</si>
  <si>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</si>
  <si>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</si>
  <si>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</si>
  <si>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</si>
  <si>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</si>
  <si>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</si>
  <si>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</si>
  <si>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</si>
  <si>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</si>
  <si>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</si>
  <si>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</si>
  <si>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</si>
  <si>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</si>
  <si>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</si>
  <si>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</si>
  <si>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</si>
  <si>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</si>
  <si>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</si>
  <si>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</si>
  <si>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</si>
  <si>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</si>
  <si>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</si>
  <si>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</si>
  <si>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</si>
  <si>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</si>
  <si>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</si>
  <si>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</si>
  <si>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</si>
  <si>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</si>
  <si>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</si>
  <si>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</si>
  <si>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</si>
  <si>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</si>
  <si>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</si>
  <si>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</si>
  <si>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</si>
  <si>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</si>
  <si>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</si>
  <si>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</si>
  <si>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</si>
  <si>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</si>
  <si>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</si>
  <si>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</si>
  <si>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</si>
  <si>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</si>
  <si>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</si>
  <si>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</si>
  <si>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</si>
  <si>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</si>
  <si>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</si>
  <si>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</si>
  <si>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</si>
  <si>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</si>
  <si>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</si>
  <si>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</si>
  <si>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</si>
  <si>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</si>
  <si>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</si>
  <si>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</si>
  <si>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</si>
  <si>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</si>
  <si>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</si>
  <si>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</si>
  <si>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</si>
  <si>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</si>
  <si>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</si>
  <si>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</si>
  <si>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</si>
  <si>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</si>
  <si>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</si>
  <si>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</si>
  <si>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</si>
  <si>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</si>
  <si>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</si>
  <si>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</si>
  <si>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</si>
  <si>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</si>
  <si>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</si>
  <si>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</si>
  <si>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</si>
  <si>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</si>
  <si>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</si>
  <si>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</si>
  <si>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</si>
  <si>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</si>
  <si>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</si>
  <si>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</si>
  <si>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</si>
  <si>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</si>
  <si>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</si>
  <si>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</si>
  <si>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</si>
  <si>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</si>
  <si>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</si>
  <si>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</si>
  <si>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</si>
  <si>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</si>
  <si>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</si>
  <si>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</si>
  <si>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</si>
  <si>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</si>
  <si>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</si>
  <si>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</si>
  <si>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</si>
  <si>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</si>
  <si>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</si>
  <si>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</si>
  <si>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</si>
  <si>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</si>
  <si>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</si>
  <si>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</si>
  <si>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</si>
  <si>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</si>
  <si>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</si>
  <si>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</si>
  <si>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</si>
  <si>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</si>
  <si>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</si>
  <si>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</si>
  <si>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</si>
  <si>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</si>
  <si>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</si>
  <si>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</si>
  <si>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</si>
  <si>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</si>
  <si>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</si>
  <si>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</si>
  <si>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</si>
  <si>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</si>
  <si>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</si>
  <si>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</si>
  <si>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</si>
  <si>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</si>
  <si>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</si>
  <si>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</si>
  <si>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</si>
  <si>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</si>
  <si>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</si>
  <si>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</si>
  <si>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</si>
  <si>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</si>
  <si>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</si>
  <si>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</si>
  <si>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</si>
  <si>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</si>
  <si>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</si>
  <si>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</si>
  <si>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</si>
  <si>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</si>
  <si>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</si>
  <si>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</si>
  <si>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</si>
  <si>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</si>
  <si>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</si>
  <si>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</si>
  <si>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</si>
  <si>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</si>
  <si>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</si>
  <si>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</si>
  <si>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</si>
  <si>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</si>
  <si>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</si>
  <si>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</si>
  <si>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</si>
  <si>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</si>
  <si>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</si>
  <si>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</si>
  <si>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</si>
  <si>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</si>
  <si>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</si>
  <si>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</si>
  <si>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</si>
  <si>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</si>
  <si>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</si>
  <si>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</si>
  <si>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</si>
  <si>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</si>
  <si>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</si>
  <si>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</si>
  <si>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</si>
  <si>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</si>
  <si>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</si>
  <si>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</si>
  <si>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</si>
  <si>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</si>
  <si>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</si>
  <si>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</si>
  <si>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</si>
  <si>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</si>
  <si>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</si>
  <si>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</si>
  <si>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</si>
  <si>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</si>
  <si>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</si>
  <si>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</si>
  <si>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</si>
  <si>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</si>
  <si>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</si>
  <si>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</si>
  <si>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</si>
  <si>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</si>
  <si>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</si>
  <si>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</si>
  <si>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</si>
  <si>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</si>
  <si>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</si>
  <si>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</si>
  <si>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</si>
  <si>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</si>
  <si>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</si>
  <si>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</si>
  <si>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</si>
  <si>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</si>
  <si>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</si>
  <si>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</si>
  <si>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</si>
  <si>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</si>
  <si>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</si>
  <si>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</si>
  <si>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</si>
  <si>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</si>
  <si>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</si>
  <si>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</si>
  <si>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</si>
  <si>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</si>
  <si>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</si>
  <si>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02058146</t>
  </si>
  <si>
    <t>130003769</t>
  </si>
  <si>
    <t>98014881436</t>
  </si>
  <si>
    <t>TERRA MEDITERRANEA d.d.</t>
  </si>
  <si>
    <t>PULA</t>
  </si>
  <si>
    <t>MLETAČKA 12</t>
  </si>
  <si>
    <t>ISTARSKA</t>
  </si>
  <si>
    <t>6810</t>
  </si>
  <si>
    <t>Obveznik: TERRA MEDITERRANEA d.d.</t>
  </si>
  <si>
    <t>REMIKO d.o.o.</t>
  </si>
  <si>
    <t>52100PULA, Mletačka 12</t>
  </si>
  <si>
    <t>Mladen Stojanović</t>
  </si>
  <si>
    <t>052-542236</t>
  </si>
  <si>
    <t>052-213186</t>
  </si>
  <si>
    <t>remiko@optinet.hr</t>
  </si>
  <si>
    <t>MATIJA ŽAGAR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</si>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</sst>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7" t="s">
        <v>249</v>
      </c>
      <c r="B2" s="148"/>
      <c r="C2" s="148"/>
      <c r="D2" s="149"/>
      <c r="E2" s="117">
        <v>40909</v>
      </c>
      <c r="F2" s="12"/>
      <c r="G2" s="13" t="s">
        <v>250</v>
      </c>
      <c r="H2" s="117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7" t="s">
        <v>315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0" t="s">
        <v>251</v>
      </c>
      <c r="B6" s="141"/>
      <c r="C6" s="145" t="s">
        <v>321</v>
      </c>
      <c r="D6" s="14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36" t="s">
        <v>252</v>
      </c>
      <c r="B8" s="132"/>
      <c r="C8" s="145" t="s">
        <v>322</v>
      </c>
      <c r="D8" s="14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2" t="s">
        <v>253</v>
      </c>
      <c r="B10" s="143"/>
      <c r="C10" s="145" t="s">
        <v>323</v>
      </c>
      <c r="D10" s="14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4"/>
      <c r="B11" s="14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0" t="s">
        <v>254</v>
      </c>
      <c r="B12" s="141"/>
      <c r="C12" s="133" t="s">
        <v>324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0" t="s">
        <v>255</v>
      </c>
      <c r="B14" s="141"/>
      <c r="C14" s="125">
        <v>52100</v>
      </c>
      <c r="D14" s="126"/>
      <c r="E14" s="16"/>
      <c r="F14" s="133" t="s">
        <v>325</v>
      </c>
      <c r="G14" s="134"/>
      <c r="H14" s="134"/>
      <c r="I14" s="13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0" t="s">
        <v>256</v>
      </c>
      <c r="B16" s="141"/>
      <c r="C16" s="133" t="s">
        <v>326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0" t="s">
        <v>257</v>
      </c>
      <c r="B18" s="141"/>
      <c r="C18" s="127"/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0" t="s">
        <v>258</v>
      </c>
      <c r="B20" s="141"/>
      <c r="C20" s="127"/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0" t="s">
        <v>259</v>
      </c>
      <c r="B22" s="141"/>
      <c r="C22" s="118">
        <v>359</v>
      </c>
      <c r="D22" s="133" t="s">
        <v>325</v>
      </c>
      <c r="E22" s="130"/>
      <c r="F22" s="131"/>
      <c r="G22" s="140"/>
      <c r="H22" s="15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0" t="s">
        <v>260</v>
      </c>
      <c r="B24" s="141"/>
      <c r="C24" s="118">
        <v>18</v>
      </c>
      <c r="D24" s="133" t="s">
        <v>327</v>
      </c>
      <c r="E24" s="130"/>
      <c r="F24" s="130"/>
      <c r="G24" s="131"/>
      <c r="H24" s="48" t="s">
        <v>261</v>
      </c>
      <c r="I24" s="119">
        <v>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0" t="s">
        <v>262</v>
      </c>
      <c r="B26" s="141"/>
      <c r="C26" s="120"/>
      <c r="D26" s="25"/>
      <c r="E26" s="33"/>
      <c r="F26" s="24"/>
      <c r="G26" s="151" t="s">
        <v>263</v>
      </c>
      <c r="H26" s="141"/>
      <c r="I26" s="121" t="s">
        <v>328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2" t="s">
        <v>264</v>
      </c>
      <c r="B28" s="153"/>
      <c r="C28" s="154"/>
      <c r="D28" s="154"/>
      <c r="E28" s="155" t="s">
        <v>265</v>
      </c>
      <c r="F28" s="156"/>
      <c r="G28" s="156"/>
      <c r="H28" s="157" t="s">
        <v>266</v>
      </c>
      <c r="I28" s="15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45"/>
      <c r="I30" s="146"/>
      <c r="J30" s="10"/>
      <c r="K30" s="10"/>
      <c r="L30" s="10"/>
    </row>
    <row r="31" spans="1:12" ht="12.75">
      <c r="A31" s="91"/>
      <c r="B31" s="22"/>
      <c r="C31" s="21"/>
      <c r="D31" s="162"/>
      <c r="E31" s="162"/>
      <c r="F31" s="162"/>
      <c r="G31" s="163"/>
      <c r="H31" s="16"/>
      <c r="I31" s="98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45"/>
      <c r="I32" s="14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45"/>
      <c r="I34" s="14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45"/>
      <c r="I36" s="146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45"/>
      <c r="I38" s="14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45"/>
      <c r="I40" s="14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2" t="s">
        <v>267</v>
      </c>
      <c r="B44" s="175"/>
      <c r="C44" s="145" t="s">
        <v>330</v>
      </c>
      <c r="D44" s="146"/>
      <c r="E44" s="26"/>
      <c r="F44" s="133" t="s">
        <v>331</v>
      </c>
      <c r="G44" s="160"/>
      <c r="H44" s="160"/>
      <c r="I44" s="161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2" t="s">
        <v>268</v>
      </c>
      <c r="B46" s="175"/>
      <c r="C46" s="133" t="s">
        <v>332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2" t="s">
        <v>270</v>
      </c>
      <c r="B48" s="175"/>
      <c r="C48" s="176" t="s">
        <v>333</v>
      </c>
      <c r="D48" s="177"/>
      <c r="E48" s="178"/>
      <c r="F48" s="16"/>
      <c r="G48" s="48" t="s">
        <v>271</v>
      </c>
      <c r="H48" s="176" t="s">
        <v>334</v>
      </c>
      <c r="I48" s="17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2" t="s">
        <v>257</v>
      </c>
      <c r="B50" s="175"/>
      <c r="C50" s="181" t="s">
        <v>335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0" t="s">
        <v>272</v>
      </c>
      <c r="B52" s="141"/>
      <c r="C52" s="176" t="s">
        <v>336</v>
      </c>
      <c r="D52" s="177"/>
      <c r="E52" s="177"/>
      <c r="F52" s="177"/>
      <c r="G52" s="177"/>
      <c r="H52" s="177"/>
      <c r="I52" s="135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2" t="s">
        <v>274</v>
      </c>
      <c r="C55" s="183"/>
      <c r="D55" s="183"/>
      <c r="E55" s="183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5"/>
      <c r="B57" s="184" t="s">
        <v>306</v>
      </c>
      <c r="C57" s="185"/>
      <c r="D57" s="185"/>
      <c r="E57" s="185"/>
      <c r="F57" s="185"/>
      <c r="G57" s="185"/>
      <c r="H57" s="185"/>
      <c r="I57" s="107"/>
      <c r="J57" s="10"/>
      <c r="K57" s="10"/>
      <c r="L57" s="10"/>
    </row>
    <row r="58" spans="1:12" ht="12.75">
      <c r="A58" s="105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5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79"/>
      <c r="H63" s="18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3">
      <selection activeCell="I24" sqref="I2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329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3.75">
      <c r="A4" s="229" t="s">
        <v>59</v>
      </c>
      <c r="B4" s="230"/>
      <c r="C4" s="230"/>
      <c r="D4" s="230"/>
      <c r="E4" s="230"/>
      <c r="F4" s="230"/>
      <c r="G4" s="230"/>
      <c r="H4" s="231"/>
      <c r="I4" s="55" t="s">
        <v>278</v>
      </c>
      <c r="J4" s="56" t="s">
        <v>317</v>
      </c>
      <c r="K4" s="57" t="s">
        <v>318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28362200</v>
      </c>
      <c r="K8" s="50">
        <f>K9+K16+K26+K35+K39</f>
        <v>28219473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19697765</v>
      </c>
      <c r="K16" s="50">
        <f>SUM(K17:K25)</f>
        <v>19697765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/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/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/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/>
      <c r="K20" s="7"/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/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19697765</v>
      </c>
      <c r="K25" s="7">
        <v>19697765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8664435</v>
      </c>
      <c r="K26" s="50">
        <v>8521708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8098435</v>
      </c>
      <c r="K27" s="7">
        <v>7955708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566000</v>
      </c>
      <c r="K29" s="7">
        <v>566000</v>
      </c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2785</v>
      </c>
      <c r="K40" s="50">
        <f>K41+K49+K56+K64</f>
        <v>36208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/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/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2092</v>
      </c>
      <c r="K49" s="50">
        <f>SUM(K50:K55)</f>
        <v>35282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/>
      <c r="K50" s="7"/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2092</v>
      </c>
      <c r="K51" s="7">
        <v>2120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/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/>
      <c r="K54" s="7">
        <v>31502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/>
      <c r="K55" s="7">
        <v>1660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693</v>
      </c>
      <c r="K56" s="50">
        <f>SUM(K57:K63)</f>
        <v>898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693</v>
      </c>
      <c r="K62" s="7">
        <v>693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>
        <v>205</v>
      </c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/>
      <c r="K64" s="7">
        <v>28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28364985</v>
      </c>
      <c r="K66" s="50">
        <f>K7+K8+K40+K65</f>
        <v>28255681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26716528</v>
      </c>
      <c r="K69" s="51">
        <v>26147289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23099700</v>
      </c>
      <c r="K70" s="7">
        <v>23099700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7582015</v>
      </c>
      <c r="K78" s="7">
        <v>7439288</v>
      </c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-3539165</v>
      </c>
      <c r="K79" s="50">
        <f>K80-K81</f>
        <v>-3965187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3539165</v>
      </c>
      <c r="K81" s="7">
        <v>3965187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-426022</v>
      </c>
      <c r="K82" s="50">
        <v>-426512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426022</v>
      </c>
      <c r="K84" s="7">
        <v>426512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591300</v>
      </c>
      <c r="K90" s="50">
        <f>SUM(K91:K99)</f>
        <v>591300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591300</v>
      </c>
      <c r="K92" s="7">
        <v>591300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1057157</v>
      </c>
      <c r="K100" s="50">
        <f>SUM(K101:K112)</f>
        <v>1517092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36336</v>
      </c>
      <c r="K101" s="7">
        <v>37656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441000</v>
      </c>
      <c r="K102" s="7">
        <v>448690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/>
      <c r="K103" s="7"/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/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427759</v>
      </c>
      <c r="K105" s="7">
        <v>720814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109796</v>
      </c>
      <c r="K108" s="7">
        <v>210137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42266</v>
      </c>
      <c r="K109" s="7">
        <v>99795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/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28364985</v>
      </c>
      <c r="K114" s="50">
        <f>K69+K86+K90+K100+K113</f>
        <v>28255681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45">
      <selection activeCell="I24" sqref="I24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338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329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5" t="s">
        <v>279</v>
      </c>
      <c r="J4" s="248" t="s">
        <v>317</v>
      </c>
      <c r="K4" s="248"/>
      <c r="L4" s="248" t="s">
        <v>318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f>SUM(J8:J9)</f>
        <v>0</v>
      </c>
      <c r="K7" s="51">
        <f>SUM(K8:K9)</f>
        <v>0</v>
      </c>
      <c r="L7" s="51">
        <f>SUM(L8:L9)</f>
        <v>1600</v>
      </c>
      <c r="M7" s="51">
        <v>1600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/>
      <c r="K8" s="7"/>
      <c r="L8" s="7"/>
      <c r="M8" s="7"/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/>
      <c r="K9" s="7"/>
      <c r="L9" s="7">
        <v>1600</v>
      </c>
      <c r="M9" s="7"/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362188</v>
      </c>
      <c r="K10" s="50">
        <f>K11+K12+K16+K20+K21+K22+K25+K26</f>
        <v>68681</v>
      </c>
      <c r="L10" s="50">
        <f>L11+L12+L16+L20+L21+L22+L25+L26</f>
        <v>383281</v>
      </c>
      <c r="M10" s="50">
        <f>M11+M12+M16+M20+M21+M22+M25+M26</f>
        <v>215597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113677</v>
      </c>
      <c r="K12" s="50">
        <f>SUM(K13:K15)</f>
        <v>3701</v>
      </c>
      <c r="L12" s="50">
        <f>SUM(L13:L15)</f>
        <v>77255</v>
      </c>
      <c r="M12" s="50">
        <v>34712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/>
      <c r="K13" s="7"/>
      <c r="L13" s="7"/>
      <c r="M13" s="7"/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113677</v>
      </c>
      <c r="K15" s="7">
        <v>3701</v>
      </c>
      <c r="L15" s="7">
        <v>77255</v>
      </c>
      <c r="M15" s="7">
        <v>8899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234949</v>
      </c>
      <c r="K16" s="50">
        <f>SUM(K17:K19)</f>
        <v>60907</v>
      </c>
      <c r="L16" s="50">
        <f>SUM(L17:L19)</f>
        <v>162228</v>
      </c>
      <c r="M16" s="50">
        <f>SUM(M17:M19)</f>
        <v>42769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135357</v>
      </c>
      <c r="K17" s="7">
        <v>34922</v>
      </c>
      <c r="L17" s="7">
        <v>93667</v>
      </c>
      <c r="M17" s="7">
        <v>24844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65111</v>
      </c>
      <c r="K18" s="7">
        <v>17046</v>
      </c>
      <c r="L18" s="7">
        <v>46394</v>
      </c>
      <c r="M18" s="7">
        <v>12282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34481</v>
      </c>
      <c r="K19" s="7">
        <v>8939</v>
      </c>
      <c r="L19" s="7">
        <v>22167</v>
      </c>
      <c r="M19" s="7">
        <v>5643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/>
      <c r="K20" s="7"/>
      <c r="L20" s="7"/>
      <c r="M20" s="7"/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13562</v>
      </c>
      <c r="K21" s="7">
        <v>4073</v>
      </c>
      <c r="L21" s="7">
        <v>6429</v>
      </c>
      <c r="M21" s="7">
        <v>747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>
        <v>137369</v>
      </c>
      <c r="M26" s="7">
        <v>137369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v>26</v>
      </c>
      <c r="K27" s="50">
        <v>19</v>
      </c>
      <c r="L27" s="50">
        <v>28</v>
      </c>
      <c r="M27" s="50">
        <v>14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26</v>
      </c>
      <c r="K29" s="7">
        <v>19</v>
      </c>
      <c r="L29" s="7">
        <v>28</v>
      </c>
      <c r="M29" s="7">
        <v>14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63860</v>
      </c>
      <c r="K33" s="50">
        <f>SUM(K34:K37)</f>
        <v>25686</v>
      </c>
      <c r="L33" s="50">
        <f>SUM(L34:L37)</f>
        <v>44859</v>
      </c>
      <c r="M33" s="50">
        <f>SUM(M34:M37)</f>
        <v>22230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>
        <v>1320</v>
      </c>
      <c r="M34" s="7">
        <v>1320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63860</v>
      </c>
      <c r="K35" s="7">
        <v>25686</v>
      </c>
      <c r="L35" s="7">
        <v>43539</v>
      </c>
      <c r="M35" s="7">
        <v>20910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26</v>
      </c>
      <c r="K42" s="50">
        <f>K7+K27+K38+K40</f>
        <v>19</v>
      </c>
      <c r="L42" s="50">
        <f>L7+L27+L38+L40</f>
        <v>1628</v>
      </c>
      <c r="M42" s="50">
        <f>M7+M27+M38+M40</f>
        <v>1614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426048</v>
      </c>
      <c r="K43" s="50">
        <f>K10+K33+K39+K41</f>
        <v>94367</v>
      </c>
      <c r="L43" s="50">
        <f>L10+L33+L39+L41</f>
        <v>428140</v>
      </c>
      <c r="M43" s="50">
        <f>M10+M33+M39+M41</f>
        <v>237827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-426022</v>
      </c>
      <c r="K44" s="50">
        <f>K42-K43</f>
        <v>-94348</v>
      </c>
      <c r="L44" s="50">
        <f>L42-L43</f>
        <v>-426512</v>
      </c>
      <c r="M44" s="50">
        <f>M42-M43</f>
        <v>-236213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426022</v>
      </c>
      <c r="K46" s="50">
        <f>IF(K43&gt;K42,K43-K42,0)</f>
        <v>94348</v>
      </c>
      <c r="L46" s="50">
        <f>IF(L43&gt;L42,L43-L42,0)</f>
        <v>426512</v>
      </c>
      <c r="M46" s="50">
        <f>IF(M43&gt;M42,M43-M42,0)</f>
        <v>236213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-426022</v>
      </c>
      <c r="K48" s="50">
        <f>K44-K47</f>
        <v>-94348</v>
      </c>
      <c r="L48" s="50">
        <f>L44-L47</f>
        <v>-426512</v>
      </c>
      <c r="M48" s="50">
        <f>M44-M47</f>
        <v>-236213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426022</v>
      </c>
      <c r="K50" s="58">
        <f>IF(K48&lt;0,-K48,0)</f>
        <v>94348</v>
      </c>
      <c r="L50" s="58">
        <f>IF(L48&lt;0,-L48,0)</f>
        <v>426512</v>
      </c>
      <c r="M50" s="58">
        <f>IF(M48&lt;0,-M48,0)</f>
        <v>236213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-426022</v>
      </c>
      <c r="K56" s="6">
        <v>-94348</v>
      </c>
      <c r="L56" s="6">
        <v>-426512</v>
      </c>
      <c r="M56" s="6">
        <v>-236213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v>7582015</v>
      </c>
      <c r="K57" s="50"/>
      <c r="L57" s="50">
        <v>7439288</v>
      </c>
      <c r="M57" s="50"/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7582015</v>
      </c>
      <c r="K59" s="7"/>
      <c r="L59" s="7">
        <v>7439288</v>
      </c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7582015</v>
      </c>
      <c r="K66" s="50">
        <f>K57-K65</f>
        <v>0</v>
      </c>
      <c r="L66" s="50">
        <f>L57-L65</f>
        <v>7439288</v>
      </c>
      <c r="M66" s="50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7155993</v>
      </c>
      <c r="K67" s="58">
        <f>K56+K66</f>
        <v>-94348</v>
      </c>
      <c r="L67" s="58">
        <f>L56+L66</f>
        <v>7012776</v>
      </c>
      <c r="M67" s="58">
        <f>M56+M66</f>
        <v>-236213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24">
      <selection activeCell="I24" sqref="I2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329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282</v>
      </c>
      <c r="K5" s="66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-426022</v>
      </c>
      <c r="K7" s="7">
        <v>-426512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447841</v>
      </c>
      <c r="K9" s="7">
        <v>459935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1">
        <f>SUM(J7:J12)</f>
        <v>21819</v>
      </c>
      <c r="K13" s="50">
        <f>SUM(K7:K12)</f>
        <v>33423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21126</v>
      </c>
      <c r="K15" s="7">
        <v>33190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>
        <v>205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1">
        <f>SUM(J14:J17)</f>
        <v>21126</v>
      </c>
      <c r="K18" s="50">
        <f>SUM(K14:K17)</f>
        <v>33395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IF(J13&gt;J18,J13-J18,0)</f>
        <v>693</v>
      </c>
      <c r="K19" s="50">
        <f>IF(K13&gt;K18,K13-K18,0)</f>
        <v>28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/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1">
        <f>SUM(J28:J30)</f>
        <v>0</v>
      </c>
      <c r="K31" s="50">
        <f>SUM(K28:K30)</f>
        <v>0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1">
        <f>SUM(J35:J37)</f>
        <v>0</v>
      </c>
      <c r="K38" s="50">
        <f>SUM(K35:K37)</f>
        <v>0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/>
      <c r="K39" s="7"/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IF(J19-J20+J32-J33+J45-J46&gt;0,J19-J20+J32-J33+J45-J46,0)</f>
        <v>693</v>
      </c>
      <c r="K47" s="50">
        <f>IF(K19-K20+K32-K33+K45-K46&gt;0,K19-K20+K32-K33+K45-K46,0)</f>
        <v>28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0</v>
      </c>
      <c r="K49" s="7">
        <v>0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0</v>
      </c>
      <c r="K50" s="7">
        <v>28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2">
        <f>J49+J50-J51</f>
        <v>0</v>
      </c>
      <c r="K52" s="58">
        <f>K49+K50-K51</f>
        <v>28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282</v>
      </c>
      <c r="K5" s="70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319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320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I24" sqref="I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16384" width="9.140625" style="73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2"/>
    </row>
    <row r="2" spans="1:12" ht="15.75">
      <c r="A2" s="39"/>
      <c r="B2" s="71"/>
      <c r="C2" s="265" t="s">
        <v>281</v>
      </c>
      <c r="D2" s="265"/>
      <c r="E2" s="74">
        <v>40909</v>
      </c>
      <c r="F2" s="40" t="s">
        <v>250</v>
      </c>
      <c r="G2" s="266">
        <v>41274</v>
      </c>
      <c r="H2" s="267"/>
      <c r="I2" s="71"/>
      <c r="J2" s="71"/>
      <c r="K2" s="71"/>
      <c r="L2" s="75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78" t="s">
        <v>304</v>
      </c>
      <c r="J3" s="79" t="s">
        <v>150</v>
      </c>
      <c r="K3" s="79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1">
        <v>2</v>
      </c>
      <c r="J4" s="80" t="s">
        <v>282</v>
      </c>
      <c r="K4" s="80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1">
        <v>1</v>
      </c>
      <c r="J5" s="42">
        <v>23099700</v>
      </c>
      <c r="K5" s="42">
        <v>23099700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1">
        <v>2</v>
      </c>
      <c r="J6" s="43"/>
      <c r="K6" s="43"/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1">
        <v>3</v>
      </c>
      <c r="J7" s="43"/>
      <c r="K7" s="43"/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1">
        <v>4</v>
      </c>
      <c r="J8" s="43">
        <v>-3539165</v>
      </c>
      <c r="K8" s="43">
        <v>-3965187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1">
        <v>5</v>
      </c>
      <c r="J9" s="43">
        <v>-426022</v>
      </c>
      <c r="K9" s="43">
        <v>-426512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1">
        <v>6</v>
      </c>
      <c r="J10" s="43">
        <v>7133507</v>
      </c>
      <c r="K10" s="43">
        <v>7133507</v>
      </c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1">
        <v>7</v>
      </c>
      <c r="J11" s="43"/>
      <c r="K11" s="43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1">
        <v>8</v>
      </c>
      <c r="J12" s="43">
        <v>448508</v>
      </c>
      <c r="K12" s="43">
        <v>305781</v>
      </c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1">
        <v>9</v>
      </c>
      <c r="J13" s="43"/>
      <c r="K13" s="43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1">
        <v>10</v>
      </c>
      <c r="J14" s="76">
        <f>SUM(J5:J13)</f>
        <v>26716528</v>
      </c>
      <c r="K14" s="76">
        <f>SUM(K5:K13)</f>
        <v>26147289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1">
        <v>11</v>
      </c>
      <c r="J15" s="43"/>
      <c r="K15" s="43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1">
        <v>12</v>
      </c>
      <c r="J16" s="43"/>
      <c r="K16" s="43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1">
        <v>13</v>
      </c>
      <c r="J17" s="43"/>
      <c r="K17" s="43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1">
        <v>14</v>
      </c>
      <c r="J18" s="43"/>
      <c r="K18" s="43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1">
        <v>15</v>
      </c>
      <c r="J19" s="43"/>
      <c r="K19" s="43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1">
        <v>16</v>
      </c>
      <c r="J20" s="43"/>
      <c r="K20" s="43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4">
        <v>18</v>
      </c>
      <c r="J23" s="42"/>
      <c r="K23" s="42"/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5">
        <v>19</v>
      </c>
      <c r="J24" s="77"/>
      <c r="K24" s="77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2013-02-14T15:20:02Z</cp:lastPrinted>
  <dcterms:created xsi:type="dcterms:W3CDTF">2008-10-17T11:51:54Z</dcterms:created>
  <dcterms:modified xsi:type="dcterms:W3CDTF">2013-02-15T10:26:55Z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