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<sst xmlns="http://schemas.openxmlformats.org/spreadsheetml/2006/main" count="337" uniqueCount="306">
  <si>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</si>
  <si>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</si>
  <si>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</si>
  <si>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</si>
  <si>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</si>
  <si>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</si>
  <si>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</si>
  <si>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</si>
  <si>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</si>
  <si>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</si>
  <si>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</si>
  <si>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</si>
  <si>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</si>
  <si>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</si>
  <si>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</si>
  <si>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</si>
  <si>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</si>
  <si>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</si>
  <si>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</si>
  <si>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</si>
  <si>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</si>
  <si>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</si>
  <si>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</si>
  <si>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</si>
  <si>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</si>
  <si>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</si>
  <si>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</si>
  <si>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</si>
  <si>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</si>
  <si>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</si>
  <si>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</si>
  <si>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</si>
  <si>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</si>
  <si>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</si>
  <si>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</si>
  <si>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</si>
  <si>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</si>
  <si>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</si>
  <si>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</si>
  <si>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</si>
  <si>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</si>
  <si>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</si>
  <si>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</si>
  <si>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</si>
  <si>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</si>
  <si>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</si>
  <si>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</si>
  <si>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</si>
  <si>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</si>
  <si>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</si>
  <si>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</si>
  <si>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</si>
  <si>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</si>
  <si>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</si>
  <si>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</si>
  <si>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</si>
  <si>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</si>
  <si>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</si>
  <si>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</si>
  <si>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</si>
  <si>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</si>
  <si>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</si>
  <si>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</si>
  <si>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</si>
  <si>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</si>
  <si>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</si>
  <si>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</si>
  <si>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</si>
  <si>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</si>
  <si>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</si>
  <si>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</si>
  <si>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</si>
  <si>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</si>
  <si>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</si>
  <si>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</si>
  <si>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</si>
  <si>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</si>
  <si>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</si>
  <si>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</si>
  <si>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</si>
  <si>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</si>
  <si>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</si>
  <si>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</si>
  <si>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</si>
  <si>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</si>
  <si>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</si>
  <si>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</si>
  <si>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</si>
  <si>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</si>
  <si>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</si>
  <si>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</si>
  <si>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</si>
  <si>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</si>
  <si>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</si>
  <si>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</si>
  <si>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</si>
  <si>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</si>
  <si>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</si>
  <si>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</si>
  <si>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</si>
  <si>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</si>
  <si>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</si>
  <si>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</si>
  <si>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</si>
  <si>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</si>
  <si>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</si>
  <si>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</si>
  <si>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</si>
  <si>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</si>
  <si>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</si>
  <si>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</si>
  <si>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</si>
  <si>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</si>
  <si>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</si>
  <si>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</si>
  <si>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</si>
  <si>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</si>
  <si>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</si>
  <si>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</si>
  <si>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</si>
  <si>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</si>
  <si>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</si>
  <si>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</si>
  <si>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</si>
  <si>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</si>
  <si>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</si>
  <si>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</si>
  <si>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</si>
  <si>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</si>
  <si>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</si>
  <si>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</si>
  <si>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</si>
  <si>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</si>
  <si>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</si>
  <si>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</si>
  <si>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</si>
  <si>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</si>
  <si>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</si>
  <si>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</si>
  <si>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</si>
  <si>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</si>
  <si>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</si>
  <si>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</si>
  <si>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</si>
  <si>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</si>
  <si>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</si>
  <si>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</si>
  <si>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</si>
  <si>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</si>
  <si>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</si>
  <si>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</si>
  <si>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</si>
  <si>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</si>
  <si>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</si>
  <si>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</si>
  <si>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</si>
  <si>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</si>
  <si>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</si>
  <si>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</si>
  <si>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</si>
  <si>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</si>
  <si>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</si>
  <si>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</si>
  <si>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</si>
  <si>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</si>
  <si>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</si>
  <si>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</si>
  <si>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</si>
  <si>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</si>
  <si>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</si>
  <si>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</si>
  <si>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</si>
  <si>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</si>
  <si>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</si>
  <si>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</si>
  <si>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</si>
  <si>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</si>
  <si>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</si>
  <si>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</si>
  <si>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</si>
  <si>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</si>
  <si>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</si>
  <si>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</si>
  <si>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</si>
  <si>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</si>
  <si>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</si>
  <si>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</si>
  <si>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</si>
  <si>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</si>
  <si>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</si>
  <si>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</si>
  <si>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</si>
  <si>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</si>
  <si>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</si>
  <si>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</si>
  <si>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</si>
  <si>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</si>
  <si>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</si>
  <si>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</si>
  <si>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</si>
  <si>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</si>
  <si>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</si>
  <si>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</si>
  <si>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</si>
  <si>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</si>
  <si>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</si>
  <si>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</si>
  <si>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</si>
  <si>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</si>
  <si>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</si>
  <si>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</si>
  <si>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</si>
  <si>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</si>
  <si>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</si>
  <si>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</si>
  <si>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</si>
  <si>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</si>
  <si>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</si>
  <si>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</si>
  <si>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</si>
  <si>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</si>
  <si>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</si>
  <si>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</si>
  <si>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</si>
  <si>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</si>
  <si>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</si>
  <si>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</si>
  <si>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</si>
  <si>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</si>
  <si>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</si>
  <si>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</si>
  <si>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</si>
  <si>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</si>
  <si>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</si>
  <si>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</si>
  <si>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</si>
  <si>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</si>
  <si>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</si>
  <si>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</si>
  <si>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</si>
  <si>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</si>
  <si>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</si>
  <si>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</si>
  <si>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</si>
  <si>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</si>
  <si>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</si>
  <si>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</si>
  <si>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</si>
  <si>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</si>
  <si>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</si>
  <si>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</si>
  <si>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</si>
  <si>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</si>
  <si>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</si>
  <si>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</si>
  <si>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</si>
  <si>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</si>
  <si>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</si>
  <si>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</si>
  <si>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</si>
  <si>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</si>
  <si>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</si>
  <si>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</si>
  <si>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</si>
  <si>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</si>
  <si>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</si>
  <si>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</si>
  <si>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</si>
  <si>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</si>
  <si>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</si>
  <si>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</si>
  <si>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</si>
  <si>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</si>
  <si>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</si>
  <si>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</si>
  <si>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</si>
  <si>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</si>
  <si>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</si>
  <si>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</si>
  <si>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</si>
  <si>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</si>
  <si>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</si>
  <si>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</si>
  <si>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</si>
  <si>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</si>
  <si>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Obveznik: TERRA FIRMA d.d.</t>
  </si>
  <si>
    <t>01924737</t>
  </si>
  <si>
    <t>040211518</t>
  </si>
  <si>
    <t>22198253360</t>
  </si>
  <si>
    <t>TERRA FIRMA d.d.</t>
  </si>
  <si>
    <t>PULA</t>
  </si>
  <si>
    <t>MLETAČKA 12</t>
  </si>
  <si>
    <t>info@terragrupa.hr</t>
  </si>
  <si>
    <t>ISTARSKA</t>
  </si>
  <si>
    <t>6810</t>
  </si>
  <si>
    <t>NE</t>
  </si>
  <si>
    <t>50841731866</t>
  </si>
  <si>
    <t>REMIKO d.o.o. Pula</t>
  </si>
  <si>
    <t>Mladen Stojanović</t>
  </si>
  <si>
    <t>052-542236</t>
  </si>
  <si>
    <t>052-213186</t>
  </si>
  <si>
    <t>remiko@optinet.hr</t>
  </si>
  <si>
    <t>ŽAGAR MATIJA</t>
  </si>
  <si>
    <t>stanje na dan 30.06.2014</t>
  </si>
  <si>
    <t>u razdoblju 01.01.2014 do 30.06.2014.</t>
  </si>
  <si>
    <t>u razdoblju 01.01.2014. do 30.06.2014.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</si>
</sst>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1276350</xdr:colOff>
      <xdr:row>62</xdr:row>
      <xdr:rowOff>276225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72050" y="90773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4</xdr:col>
      <xdr:colOff>314325</xdr:colOff>
      <xdr:row>62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9391650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88">
      <selection activeCell="F63" sqref="F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6" t="s">
        <v>215</v>
      </c>
      <c r="B2" s="177"/>
      <c r="C2" s="177"/>
      <c r="D2" s="178"/>
      <c r="E2" s="113">
        <v>41640</v>
      </c>
      <c r="F2" s="12"/>
      <c r="G2" s="13" t="s">
        <v>216</v>
      </c>
      <c r="H2" s="113">
        <v>41820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9" t="s">
        <v>281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28" t="s">
        <v>217</v>
      </c>
      <c r="B6" s="129"/>
      <c r="C6" s="143" t="s">
        <v>286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2" t="s">
        <v>218</v>
      </c>
      <c r="B8" s="183"/>
      <c r="C8" s="143" t="s">
        <v>287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3" t="s">
        <v>219</v>
      </c>
      <c r="B10" s="174"/>
      <c r="C10" s="143" t="s">
        <v>288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5"/>
      <c r="B11" s="17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28" t="s">
        <v>220</v>
      </c>
      <c r="B12" s="129"/>
      <c r="C12" s="145" t="s">
        <v>289</v>
      </c>
      <c r="D12" s="171"/>
      <c r="E12" s="171"/>
      <c r="F12" s="171"/>
      <c r="G12" s="171"/>
      <c r="H12" s="171"/>
      <c r="I12" s="131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28" t="s">
        <v>221</v>
      </c>
      <c r="B14" s="129"/>
      <c r="C14" s="172">
        <v>52100</v>
      </c>
      <c r="D14" s="173"/>
      <c r="E14" s="16"/>
      <c r="F14" s="145" t="s">
        <v>290</v>
      </c>
      <c r="G14" s="171"/>
      <c r="H14" s="171"/>
      <c r="I14" s="131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28" t="s">
        <v>222</v>
      </c>
      <c r="B16" s="129"/>
      <c r="C16" s="145" t="s">
        <v>291</v>
      </c>
      <c r="D16" s="171"/>
      <c r="E16" s="171"/>
      <c r="F16" s="171"/>
      <c r="G16" s="171"/>
      <c r="H16" s="171"/>
      <c r="I16" s="131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28" t="s">
        <v>223</v>
      </c>
      <c r="B18" s="129"/>
      <c r="C18" s="166" t="s">
        <v>292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28" t="s">
        <v>224</v>
      </c>
      <c r="B20" s="129"/>
      <c r="C20" s="169"/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28" t="s">
        <v>225</v>
      </c>
      <c r="B22" s="129"/>
      <c r="C22" s="114">
        <v>359</v>
      </c>
      <c r="D22" s="145" t="s">
        <v>290</v>
      </c>
      <c r="E22" s="156"/>
      <c r="F22" s="157"/>
      <c r="G22" s="128"/>
      <c r="H22" s="17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28" t="s">
        <v>226</v>
      </c>
      <c r="B24" s="129"/>
      <c r="C24" s="114">
        <v>18</v>
      </c>
      <c r="D24" s="145" t="s">
        <v>293</v>
      </c>
      <c r="E24" s="156"/>
      <c r="F24" s="156"/>
      <c r="G24" s="157"/>
      <c r="H24" s="48" t="s">
        <v>227</v>
      </c>
      <c r="I24" s="115">
        <v>1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28" t="s">
        <v>228</v>
      </c>
      <c r="B26" s="129"/>
      <c r="C26" s="116" t="s">
        <v>295</v>
      </c>
      <c r="D26" s="25"/>
      <c r="E26" s="33"/>
      <c r="F26" s="24"/>
      <c r="G26" s="158" t="s">
        <v>229</v>
      </c>
      <c r="H26" s="129"/>
      <c r="I26" s="117" t="s">
        <v>294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">
      <c r="A32" s="153"/>
      <c r="B32" s="146"/>
      <c r="C32" s="146"/>
      <c r="D32" s="147"/>
      <c r="E32" s="153"/>
      <c r="F32" s="146"/>
      <c r="G32" s="146"/>
      <c r="H32" s="143"/>
      <c r="I32" s="144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3" t="s">
        <v>233</v>
      </c>
      <c r="B44" s="124"/>
      <c r="C44" s="143" t="s">
        <v>296</v>
      </c>
      <c r="D44" s="144"/>
      <c r="E44" s="26"/>
      <c r="F44" s="145" t="s">
        <v>297</v>
      </c>
      <c r="G44" s="146"/>
      <c r="H44" s="146"/>
      <c r="I44" s="147"/>
      <c r="J44" s="10"/>
      <c r="K44" s="10"/>
      <c r="L44" s="10"/>
    </row>
    <row r="45" spans="1:12" ht="12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">
      <c r="A46" s="123" t="s">
        <v>234</v>
      </c>
      <c r="B46" s="124"/>
      <c r="C46" s="145" t="s">
        <v>298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3" t="s">
        <v>236</v>
      </c>
      <c r="B48" s="124"/>
      <c r="C48" s="130" t="s">
        <v>299</v>
      </c>
      <c r="D48" s="126"/>
      <c r="E48" s="127"/>
      <c r="F48" s="16"/>
      <c r="G48" s="48" t="s">
        <v>237</v>
      </c>
      <c r="H48" s="130" t="s">
        <v>300</v>
      </c>
      <c r="I48" s="127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3" t="s">
        <v>223</v>
      </c>
      <c r="B50" s="124"/>
      <c r="C50" s="125" t="s">
        <v>301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28" t="s">
        <v>238</v>
      </c>
      <c r="B52" s="129"/>
      <c r="C52" s="130" t="s">
        <v>302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4" t="s">
        <v>271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">
      <c r="A57" s="101"/>
      <c r="B57" s="134" t="s">
        <v>272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">
      <c r="A58" s="101"/>
      <c r="B58" s="134" t="s">
        <v>273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">
      <c r="A59" s="101"/>
      <c r="B59" s="134" t="s">
        <v>274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59.25" customHeight="1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64">
      <selection activeCell="K78" sqref="K78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285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283</v>
      </c>
      <c r="K4" s="57" t="s">
        <v>284</v>
      </c>
    </row>
    <row r="5" spans="1:11" ht="12">
      <c r="A5" s="184">
        <v>1</v>
      </c>
      <c r="B5" s="184"/>
      <c r="C5" s="184"/>
      <c r="D5" s="184"/>
      <c r="E5" s="184"/>
      <c r="F5" s="184"/>
      <c r="G5" s="184"/>
      <c r="H5" s="184"/>
      <c r="I5" s="54">
        <v>2</v>
      </c>
      <c r="J5" s="53">
        <v>3</v>
      </c>
      <c r="K5" s="53">
        <v>4</v>
      </c>
    </row>
    <row r="6" spans="1:11" ht="12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">
      <c r="A7" s="188" t="s">
        <v>51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">
      <c r="A8" s="191" t="s">
        <v>8</v>
      </c>
      <c r="B8" s="192"/>
      <c r="C8" s="192"/>
      <c r="D8" s="192"/>
      <c r="E8" s="192"/>
      <c r="F8" s="192"/>
      <c r="G8" s="192"/>
      <c r="H8" s="193"/>
      <c r="I8" s="1">
        <v>2</v>
      </c>
      <c r="J8" s="50">
        <f>J9+J16+J26+J35+J39</f>
        <v>39558354</v>
      </c>
      <c r="K8" s="50">
        <f>K9+K16+K26+K35+K39</f>
        <v>38085647</v>
      </c>
    </row>
    <row r="9" spans="1:11" ht="12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0</v>
      </c>
      <c r="K9" s="50">
        <f>SUM(K10:K15)</f>
        <v>0</v>
      </c>
    </row>
    <row r="10" spans="1:11" ht="12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20519057</v>
      </c>
      <c r="K16" s="50">
        <f>SUM(K17:K25)</f>
        <v>19200794</v>
      </c>
    </row>
    <row r="17" spans="1:11" ht="12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/>
      <c r="K17" s="7"/>
    </row>
    <row r="18" spans="1:11" ht="12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/>
      <c r="K19" s="7"/>
    </row>
    <row r="20" spans="1:11" ht="12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/>
      <c r="K20" s="7">
        <v>29675</v>
      </c>
    </row>
    <row r="21" spans="1:11" ht="12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31647</v>
      </c>
      <c r="K23" s="7"/>
    </row>
    <row r="24" spans="1:11" ht="12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20487410</v>
      </c>
      <c r="K25" s="7">
        <v>19171119</v>
      </c>
    </row>
    <row r="26" spans="1:11" ht="12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SUM(J27:J34)</f>
        <v>19039297</v>
      </c>
      <c r="K26" s="50">
        <f>SUM(K27:K34)</f>
        <v>18884853</v>
      </c>
    </row>
    <row r="27" spans="1:11" ht="12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18447997</v>
      </c>
      <c r="K27" s="7">
        <v>18293553</v>
      </c>
    </row>
    <row r="28" spans="1:11" ht="12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591300</v>
      </c>
      <c r="K32" s="7">
        <v>591300</v>
      </c>
    </row>
    <row r="33" spans="1:11" ht="12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">
      <c r="A40" s="191" t="s">
        <v>206</v>
      </c>
      <c r="B40" s="192"/>
      <c r="C40" s="192"/>
      <c r="D40" s="192"/>
      <c r="E40" s="192"/>
      <c r="F40" s="192"/>
      <c r="G40" s="192"/>
      <c r="H40" s="193"/>
      <c r="I40" s="1">
        <v>34</v>
      </c>
      <c r="J40" s="50">
        <f>J41+J49+J56+J64</f>
        <v>1878782</v>
      </c>
      <c r="K40" s="50">
        <f>K41+K49+K56+K64</f>
        <v>2088175</v>
      </c>
    </row>
    <row r="41" spans="1:11" ht="12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f>SUM(J42:J48)</f>
        <v>0</v>
      </c>
      <c r="K41" s="50">
        <f>SUM(K42:K48)</f>
        <v>114138</v>
      </c>
    </row>
    <row r="42" spans="1:11" ht="12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>
        <v>32</v>
      </c>
    </row>
    <row r="43" spans="1:11" ht="12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>
        <v>114106</v>
      </c>
    </row>
    <row r="44" spans="1:11" ht="12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f>SUM(J50:J55)</f>
        <v>444607</v>
      </c>
      <c r="K49" s="50">
        <f>SUM(K50:K55)</f>
        <v>340416</v>
      </c>
    </row>
    <row r="50" spans="1:11" ht="12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13935</v>
      </c>
      <c r="K50" s="7">
        <v>261440</v>
      </c>
    </row>
    <row r="51" spans="1:11" ht="12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156854</v>
      </c>
      <c r="K51" s="7">
        <v>35780</v>
      </c>
    </row>
    <row r="52" spans="1:11" ht="12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/>
      <c r="K53" s="7"/>
    </row>
    <row r="54" spans="1:11" ht="12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14020</v>
      </c>
      <c r="K54" s="7">
        <v>12006</v>
      </c>
    </row>
    <row r="55" spans="1:11" ht="12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259798</v>
      </c>
      <c r="K55" s="7">
        <v>31190</v>
      </c>
    </row>
    <row r="56" spans="1:11" ht="12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f>SUM(J57:J63)</f>
        <v>1409256</v>
      </c>
      <c r="K56" s="50">
        <f>SUM(K57:K63)</f>
        <v>1343541</v>
      </c>
    </row>
    <row r="57" spans="1:11" ht="12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664300</v>
      </c>
      <c r="K58" s="7">
        <v>382550</v>
      </c>
    </row>
    <row r="59" spans="1:11" ht="12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668607</v>
      </c>
      <c r="K62" s="7">
        <v>873357</v>
      </c>
    </row>
    <row r="63" spans="1:11" ht="12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76349</v>
      </c>
      <c r="K63" s="7">
        <v>87634</v>
      </c>
    </row>
    <row r="64" spans="1:11" ht="12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24919</v>
      </c>
      <c r="K64" s="7">
        <v>290080</v>
      </c>
    </row>
    <row r="65" spans="1:11" ht="12">
      <c r="A65" s="191" t="s">
        <v>47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>
        <v>748707</v>
      </c>
      <c r="K65" s="7">
        <v>748707</v>
      </c>
    </row>
    <row r="66" spans="1:11" ht="12">
      <c r="A66" s="191" t="s">
        <v>207</v>
      </c>
      <c r="B66" s="192"/>
      <c r="C66" s="192"/>
      <c r="D66" s="192"/>
      <c r="E66" s="192"/>
      <c r="F66" s="192"/>
      <c r="G66" s="192"/>
      <c r="H66" s="193"/>
      <c r="I66" s="1">
        <v>60</v>
      </c>
      <c r="J66" s="50">
        <f>J7+J8+J40+J65</f>
        <v>42185843</v>
      </c>
      <c r="K66" s="50">
        <f>K7+K8+K40+K65</f>
        <v>40922529</v>
      </c>
    </row>
    <row r="67" spans="1:11" ht="12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">
      <c r="A69" s="188" t="s">
        <v>160</v>
      </c>
      <c r="B69" s="189"/>
      <c r="C69" s="189"/>
      <c r="D69" s="189"/>
      <c r="E69" s="189"/>
      <c r="F69" s="189"/>
      <c r="G69" s="189"/>
      <c r="H69" s="190"/>
      <c r="I69" s="3">
        <v>62</v>
      </c>
      <c r="J69" s="51">
        <f>J70+J71+J72+J78+J79+J82+J85</f>
        <v>40804683</v>
      </c>
      <c r="K69" s="51">
        <f>K70+K71+K72+K78+K79+K82+K85</f>
        <v>39563359</v>
      </c>
    </row>
    <row r="70" spans="1:11" ht="12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36000000</v>
      </c>
      <c r="K70" s="7">
        <v>36000000</v>
      </c>
    </row>
    <row r="71" spans="1:11" ht="12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f>J73+J74-J75+J76+J77</f>
        <v>231785</v>
      </c>
      <c r="K72" s="50">
        <f>K73+K74-K75+K76+K77</f>
        <v>231785</v>
      </c>
    </row>
    <row r="73" spans="1:11" ht="12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231785</v>
      </c>
      <c r="K73" s="7">
        <v>231785</v>
      </c>
    </row>
    <row r="74" spans="1:11" ht="12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9763672</v>
      </c>
      <c r="K78" s="7">
        <v>8806805</v>
      </c>
    </row>
    <row r="79" spans="1:11" ht="12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f>J80-J81</f>
        <v>-3632443</v>
      </c>
      <c r="K79" s="50">
        <f>K80-K81</f>
        <v>-5190774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3632443</v>
      </c>
      <c r="K81" s="7">
        <v>5190774</v>
      </c>
    </row>
    <row r="82" spans="1:11" ht="12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f>J83-J84</f>
        <v>-1558331</v>
      </c>
      <c r="K82" s="50">
        <f>K83-K84</f>
        <v>-284457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1558331</v>
      </c>
      <c r="K84" s="7">
        <v>284457</v>
      </c>
    </row>
    <row r="85" spans="1:11" ht="12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">
      <c r="A86" s="191" t="s">
        <v>13</v>
      </c>
      <c r="B86" s="192"/>
      <c r="C86" s="192"/>
      <c r="D86" s="192"/>
      <c r="E86" s="192"/>
      <c r="F86" s="192"/>
      <c r="G86" s="192"/>
      <c r="H86" s="193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">
      <c r="A90" s="191" t="s">
        <v>14</v>
      </c>
      <c r="B90" s="192"/>
      <c r="C90" s="192"/>
      <c r="D90" s="192"/>
      <c r="E90" s="192"/>
      <c r="F90" s="192"/>
      <c r="G90" s="192"/>
      <c r="H90" s="193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">
      <c r="A100" s="191" t="s">
        <v>15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0">
        <f>SUM(J101:J112)</f>
        <v>1381160</v>
      </c>
      <c r="K100" s="50">
        <f>SUM(K101:K112)</f>
        <v>1359170</v>
      </c>
    </row>
    <row r="101" spans="1:11" ht="12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8465</v>
      </c>
      <c r="K101" s="7">
        <v>0</v>
      </c>
    </row>
    <row r="102" spans="1:11" ht="12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42800</v>
      </c>
      <c r="K102" s="7">
        <v>39300</v>
      </c>
    </row>
    <row r="103" spans="1:11" ht="12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12346</v>
      </c>
      <c r="K105" s="7">
        <v>6862</v>
      </c>
    </row>
    <row r="106" spans="1:11" ht="12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24983</v>
      </c>
      <c r="K108" s="7">
        <v>65285</v>
      </c>
    </row>
    <row r="109" spans="1:11" ht="12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664547</v>
      </c>
      <c r="K109" s="7">
        <v>619904</v>
      </c>
    </row>
    <row r="110" spans="1:11" ht="12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>
        <v>0</v>
      </c>
    </row>
    <row r="111" spans="1:11" ht="12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628019</v>
      </c>
      <c r="K112" s="7">
        <v>627819</v>
      </c>
    </row>
    <row r="113" spans="1:11" ht="12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">
      <c r="A114" s="191" t="s">
        <v>19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0">
        <f>J69+J86+J90+J100+J113</f>
        <v>42185843</v>
      </c>
      <c r="K114" s="50">
        <f>K69+K86+K90+K100+K113</f>
        <v>40922529</v>
      </c>
    </row>
    <row r="115" spans="1:11" ht="12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</row>
    <row r="116" spans="1:11" ht="12">
      <c r="A116" s="208" t="s">
        <v>275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">
      <c r="A117" s="188" t="s">
        <v>155</v>
      </c>
      <c r="B117" s="189"/>
      <c r="C117" s="189"/>
      <c r="D117" s="189"/>
      <c r="E117" s="189"/>
      <c r="F117" s="189"/>
      <c r="G117" s="189"/>
      <c r="H117" s="189"/>
      <c r="I117" s="222"/>
      <c r="J117" s="222"/>
      <c r="K117" s="223"/>
    </row>
    <row r="118" spans="1:11" ht="12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M60" sqref="M6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38" t="s">
        <v>305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285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1.75">
      <c r="A4" s="230" t="s">
        <v>50</v>
      </c>
      <c r="B4" s="230"/>
      <c r="C4" s="230"/>
      <c r="D4" s="230"/>
      <c r="E4" s="230"/>
      <c r="F4" s="230"/>
      <c r="G4" s="230"/>
      <c r="H4" s="230"/>
      <c r="I4" s="55" t="s">
        <v>245</v>
      </c>
      <c r="J4" s="231" t="s">
        <v>283</v>
      </c>
      <c r="K4" s="231"/>
      <c r="L4" s="231" t="s">
        <v>284</v>
      </c>
      <c r="M4" s="231"/>
    </row>
    <row r="5" spans="1:13" ht="12">
      <c r="A5" s="230"/>
      <c r="B5" s="230"/>
      <c r="C5" s="230"/>
      <c r="D5" s="230"/>
      <c r="E5" s="230"/>
      <c r="F5" s="230"/>
      <c r="G5" s="230"/>
      <c r="H5" s="230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88" t="s">
        <v>20</v>
      </c>
      <c r="B7" s="189"/>
      <c r="C7" s="189"/>
      <c r="D7" s="189"/>
      <c r="E7" s="189"/>
      <c r="F7" s="189"/>
      <c r="G7" s="189"/>
      <c r="H7" s="190"/>
      <c r="I7" s="3">
        <v>111</v>
      </c>
      <c r="J7" s="51">
        <f>SUM(J8:J9)</f>
        <v>2886303</v>
      </c>
      <c r="K7" s="51">
        <f>SUM(K8:K9)</f>
        <v>1044118</v>
      </c>
      <c r="L7" s="51">
        <f>SUM(L8:L9)</f>
        <v>580252</v>
      </c>
      <c r="M7" s="51">
        <f>SUM(M8:M9)</f>
        <v>0</v>
      </c>
    </row>
    <row r="8" spans="1:13" ht="12">
      <c r="A8" s="191" t="s">
        <v>126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2886303</v>
      </c>
      <c r="K8" s="7">
        <v>1044118</v>
      </c>
      <c r="L8" s="7">
        <v>580252</v>
      </c>
      <c r="M8" s="7">
        <v>0</v>
      </c>
    </row>
    <row r="9" spans="1:13" ht="12">
      <c r="A9" s="191" t="s">
        <v>94</v>
      </c>
      <c r="B9" s="192"/>
      <c r="C9" s="192"/>
      <c r="D9" s="192"/>
      <c r="E9" s="192"/>
      <c r="F9" s="192"/>
      <c r="G9" s="192"/>
      <c r="H9" s="193"/>
      <c r="I9" s="1">
        <v>113</v>
      </c>
      <c r="J9" s="7"/>
      <c r="K9" s="7"/>
      <c r="L9" s="7"/>
      <c r="M9" s="7"/>
    </row>
    <row r="10" spans="1:13" ht="12">
      <c r="A10" s="191" t="s">
        <v>7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0">
        <f>J11+J12+J16+J20+J21+J22+J25+J26</f>
        <v>4182901</v>
      </c>
      <c r="K10" s="50">
        <f>K11+K12+K16+K20+K21+K22+K25+K26</f>
        <v>1208302</v>
      </c>
      <c r="L10" s="50">
        <f>L11+L12+L16+L20+L21+L22+L25+L26</f>
        <v>857547</v>
      </c>
      <c r="M10" s="50">
        <f>M11+M12+M16+M20+M21+M22+M25+M26</f>
        <v>138684</v>
      </c>
    </row>
    <row r="11" spans="1:13" ht="12">
      <c r="A11" s="191" t="s">
        <v>95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">
      <c r="A12" s="191" t="s">
        <v>16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0">
        <f>SUM(J13:J15)</f>
        <v>204568</v>
      </c>
      <c r="K12" s="50">
        <f>SUM(K13:K15)</f>
        <v>95412</v>
      </c>
      <c r="L12" s="50">
        <f>SUM(L13:L15)</f>
        <v>90802</v>
      </c>
      <c r="M12" s="50">
        <f>SUM(M13:M15)</f>
        <v>20736</v>
      </c>
    </row>
    <row r="13" spans="1:13" ht="12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760</v>
      </c>
      <c r="K13" s="7">
        <v>339</v>
      </c>
      <c r="L13" s="7">
        <v>387</v>
      </c>
      <c r="M13" s="7">
        <v>0</v>
      </c>
    </row>
    <row r="14" spans="1:13" ht="12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203808</v>
      </c>
      <c r="K15" s="7">
        <v>95073</v>
      </c>
      <c r="L15" s="7">
        <v>90415</v>
      </c>
      <c r="M15" s="7">
        <v>20736</v>
      </c>
    </row>
    <row r="16" spans="1:13" ht="12">
      <c r="A16" s="191" t="s">
        <v>17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0">
        <f>SUM(J17:J19)</f>
        <v>144718</v>
      </c>
      <c r="K16" s="50">
        <f>SUM(K17:K19)</f>
        <v>90771</v>
      </c>
      <c r="L16" s="50">
        <f>SUM(L17:L19)</f>
        <v>151503</v>
      </c>
      <c r="M16" s="50">
        <f>SUM(M17:M19)</f>
        <v>72175</v>
      </c>
    </row>
    <row r="17" spans="1:13" ht="12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87503</v>
      </c>
      <c r="K17" s="7">
        <v>54189</v>
      </c>
      <c r="L17" s="7">
        <v>94241</v>
      </c>
      <c r="M17" s="7">
        <v>45018</v>
      </c>
    </row>
    <row r="18" spans="1:13" ht="12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38120</v>
      </c>
      <c r="K18" s="7">
        <v>24605</v>
      </c>
      <c r="L18" s="7">
        <v>36203</v>
      </c>
      <c r="M18" s="7">
        <v>16565</v>
      </c>
    </row>
    <row r="19" spans="1:13" ht="12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19095</v>
      </c>
      <c r="K19" s="7">
        <v>11977</v>
      </c>
      <c r="L19" s="7">
        <v>21059</v>
      </c>
      <c r="M19" s="7">
        <v>10592</v>
      </c>
    </row>
    <row r="20" spans="1:13" ht="12">
      <c r="A20" s="191" t="s">
        <v>96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/>
      <c r="K20" s="7"/>
      <c r="L20" s="7">
        <v>1562</v>
      </c>
      <c r="M20" s="7">
        <v>0</v>
      </c>
    </row>
    <row r="21" spans="1:13" ht="12">
      <c r="A21" s="191" t="s">
        <v>97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209467</v>
      </c>
      <c r="K21" s="7">
        <v>173964</v>
      </c>
      <c r="L21" s="7">
        <v>99402</v>
      </c>
      <c r="M21" s="7">
        <v>45773</v>
      </c>
    </row>
    <row r="22" spans="1:13" ht="12">
      <c r="A22" s="191" t="s">
        <v>18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">
      <c r="A25" s="191" t="s">
        <v>98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">
      <c r="A26" s="191" t="s">
        <v>41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3624148</v>
      </c>
      <c r="K26" s="7">
        <v>848155</v>
      </c>
      <c r="L26" s="7">
        <v>514278</v>
      </c>
      <c r="M26" s="7">
        <v>0</v>
      </c>
    </row>
    <row r="27" spans="1:13" ht="12">
      <c r="A27" s="191" t="s">
        <v>179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0">
        <f>SUM(J28:J32)</f>
        <v>25866</v>
      </c>
      <c r="K27" s="50">
        <f>SUM(K28:K32)</f>
        <v>14584</v>
      </c>
      <c r="L27" s="50">
        <f>SUM(L28:L32)</f>
        <v>33730</v>
      </c>
      <c r="M27" s="50">
        <f>SUM(M28:M32)</f>
        <v>20121</v>
      </c>
    </row>
    <row r="28" spans="1:13" ht="12">
      <c r="A28" s="191" t="s">
        <v>193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>
        <v>6645</v>
      </c>
      <c r="M28" s="7">
        <v>3815</v>
      </c>
    </row>
    <row r="29" spans="1:13" ht="12">
      <c r="A29" s="191" t="s">
        <v>129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25866</v>
      </c>
      <c r="K29" s="7">
        <v>14584</v>
      </c>
      <c r="L29" s="7">
        <v>27085</v>
      </c>
      <c r="M29" s="7">
        <v>16306</v>
      </c>
    </row>
    <row r="30" spans="1:13" ht="12">
      <c r="A30" s="191" t="s">
        <v>115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">
      <c r="A31" s="191" t="s">
        <v>189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">
      <c r="A32" s="191" t="s">
        <v>116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">
      <c r="A33" s="191" t="s">
        <v>180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0">
        <f>SUM(J34:J37)</f>
        <v>54196</v>
      </c>
      <c r="K33" s="50">
        <f>SUM(K34:K37)</f>
        <v>53825</v>
      </c>
      <c r="L33" s="50">
        <f>SUM(L34:L37)</f>
        <v>40892</v>
      </c>
      <c r="M33" s="50">
        <f>SUM(M34:M37)</f>
        <v>30542</v>
      </c>
    </row>
    <row r="34" spans="1:13" ht="12">
      <c r="A34" s="191" t="s">
        <v>57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">
      <c r="A35" s="191" t="s">
        <v>56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54196</v>
      </c>
      <c r="K35" s="7">
        <v>53825</v>
      </c>
      <c r="L35" s="7">
        <v>40892</v>
      </c>
      <c r="M35" s="7">
        <v>30542</v>
      </c>
    </row>
    <row r="36" spans="1:13" ht="12">
      <c r="A36" s="191" t="s">
        <v>190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">
      <c r="A37" s="191" t="s">
        <v>58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0</v>
      </c>
      <c r="K37" s="7">
        <v>0</v>
      </c>
      <c r="L37" s="7"/>
      <c r="M37" s="7"/>
    </row>
    <row r="38" spans="1:13" ht="12">
      <c r="A38" s="191" t="s">
        <v>164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">
      <c r="A39" s="191" t="s">
        <v>165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">
      <c r="A40" s="191" t="s">
        <v>191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">
      <c r="A41" s="191" t="s">
        <v>192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">
      <c r="A42" s="191" t="s">
        <v>181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0">
        <f>J7+J27+J38+J40</f>
        <v>2912169</v>
      </c>
      <c r="K42" s="50">
        <f>K7+K27+K38+K40</f>
        <v>1058702</v>
      </c>
      <c r="L42" s="50">
        <f>L7+L27+L38+L40</f>
        <v>613982</v>
      </c>
      <c r="M42" s="50">
        <f>M7+M27+M38+M40</f>
        <v>20121</v>
      </c>
    </row>
    <row r="43" spans="1:13" ht="12">
      <c r="A43" s="191" t="s">
        <v>182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0">
        <f>J10+J33+J39+J41</f>
        <v>4237097</v>
      </c>
      <c r="K43" s="50">
        <f>K10+K33+K39+K41</f>
        <v>1262127</v>
      </c>
      <c r="L43" s="50">
        <f>L10+L33+L39+L41</f>
        <v>898439</v>
      </c>
      <c r="M43" s="50">
        <f>M10+M33+M39+M41</f>
        <v>169226</v>
      </c>
    </row>
    <row r="44" spans="1:13" ht="12">
      <c r="A44" s="191" t="s">
        <v>202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0">
        <f>J42-J43</f>
        <v>-1324928</v>
      </c>
      <c r="K44" s="50">
        <f>K42-K43</f>
        <v>-203425</v>
      </c>
      <c r="L44" s="50">
        <f>L42-L43</f>
        <v>-284457</v>
      </c>
      <c r="M44" s="50">
        <f>M42-M43</f>
        <v>-149105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1324928</v>
      </c>
      <c r="K46" s="50">
        <f>IF(K43&gt;K42,K43-K42,0)</f>
        <v>203425</v>
      </c>
      <c r="L46" s="50">
        <f>IF(L43&gt;L42,L43-L42,0)</f>
        <v>284457</v>
      </c>
      <c r="M46" s="50">
        <f>IF(M43&gt;M42,M43-M42,0)</f>
        <v>149105</v>
      </c>
    </row>
    <row r="47" spans="1:13" ht="12">
      <c r="A47" s="191" t="s">
        <v>183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">
      <c r="A48" s="191" t="s">
        <v>203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0">
        <f>J44-J47</f>
        <v>-1324928</v>
      </c>
      <c r="K48" s="50">
        <f>K44-K47</f>
        <v>-203425</v>
      </c>
      <c r="L48" s="50">
        <f>L44-L47</f>
        <v>-284457</v>
      </c>
      <c r="M48" s="50">
        <f>M44-M47</f>
        <v>-149105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58">
        <f>IF(J48&lt;0,-J48,0)</f>
        <v>1324928</v>
      </c>
      <c r="K50" s="58">
        <f>IF(K48&lt;0,-K48,0)</f>
        <v>203425</v>
      </c>
      <c r="L50" s="58">
        <f>IF(L48&lt;0,-L48,0)</f>
        <v>284457</v>
      </c>
      <c r="M50" s="58">
        <f>IF(M48&lt;0,-M48,0)</f>
        <v>149105</v>
      </c>
    </row>
    <row r="51" spans="1:13" ht="12.75" customHeight="1">
      <c r="A51" s="208" t="s">
        <v>277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88" t="s">
        <v>156</v>
      </c>
      <c r="B52" s="189"/>
      <c r="C52" s="189"/>
      <c r="D52" s="189"/>
      <c r="E52" s="189"/>
      <c r="F52" s="189"/>
      <c r="G52" s="189"/>
      <c r="H52" s="189"/>
      <c r="I52" s="52"/>
      <c r="J52" s="52"/>
      <c r="K52" s="52"/>
      <c r="L52" s="52"/>
      <c r="M52" s="59"/>
    </row>
    <row r="53" spans="1:13" ht="12">
      <c r="A53" s="232" t="s">
        <v>200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/>
      <c r="K53" s="7"/>
      <c r="L53" s="7"/>
      <c r="M53" s="7"/>
    </row>
    <row r="54" spans="1:13" ht="12">
      <c r="A54" s="232" t="s">
        <v>201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08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">
      <c r="A56" s="188" t="s">
        <v>170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-1324928</v>
      </c>
      <c r="K56" s="6"/>
      <c r="L56" s="6">
        <v>-284457</v>
      </c>
      <c r="M56" s="6">
        <v>-149105</v>
      </c>
    </row>
    <row r="57" spans="1:13" ht="12">
      <c r="A57" s="191" t="s">
        <v>187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0">
        <f>SUM(J58:J64)</f>
        <v>-7101156</v>
      </c>
      <c r="K57" s="50">
        <f>SUM(K58:K64)</f>
        <v>0</v>
      </c>
      <c r="L57" s="50">
        <f>SUM(L58:L64)</f>
        <v>-956867</v>
      </c>
      <c r="M57" s="50">
        <f>SUM(M58:M64)</f>
        <v>-956867</v>
      </c>
    </row>
    <row r="58" spans="1:13" ht="12">
      <c r="A58" s="191" t="s">
        <v>194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">
      <c r="A59" s="191" t="s">
        <v>195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>
        <v>-7101156</v>
      </c>
      <c r="K59" s="7"/>
      <c r="L59" s="7">
        <v>-956867</v>
      </c>
      <c r="M59" s="7">
        <v>-956867</v>
      </c>
    </row>
    <row r="60" spans="1:13" ht="12">
      <c r="A60" s="191" t="s">
        <v>39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">
      <c r="A61" s="191" t="s">
        <v>196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">
      <c r="A62" s="191" t="s">
        <v>197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">
      <c r="A63" s="191" t="s">
        <v>198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">
      <c r="A64" s="191" t="s">
        <v>199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">
      <c r="A65" s="191" t="s">
        <v>188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">
      <c r="A66" s="191" t="s">
        <v>162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0">
        <f>J57-J65</f>
        <v>-7101156</v>
      </c>
      <c r="K66" s="50">
        <f>K57-K65</f>
        <v>0</v>
      </c>
      <c r="L66" s="50">
        <f>L57-L65</f>
        <v>-956867</v>
      </c>
      <c r="M66" s="50">
        <f>M57-M65</f>
        <v>-956867</v>
      </c>
    </row>
    <row r="67" spans="1:13" ht="12">
      <c r="A67" s="191" t="s">
        <v>163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8">
        <f>J56+J66</f>
        <v>-8426084</v>
      </c>
      <c r="K67" s="58">
        <f>K56+K66</f>
        <v>0</v>
      </c>
      <c r="L67" s="58">
        <f>L56+L66</f>
        <v>-1241324</v>
      </c>
      <c r="M67" s="58">
        <f>M56+M66</f>
        <v>-1105972</v>
      </c>
    </row>
    <row r="68" spans="1:13" ht="12.75" customHeight="1">
      <c r="A68" s="242" t="s">
        <v>278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">
      <c r="A70" s="232" t="s">
        <v>200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/>
      <c r="K70" s="7"/>
      <c r="L70" s="7"/>
      <c r="M70" s="7"/>
    </row>
    <row r="71" spans="1:13" ht="12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>
      <c r="A3" s="246" t="s">
        <v>285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.7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283</v>
      </c>
      <c r="K4" s="64" t="s">
        <v>284</v>
      </c>
    </row>
    <row r="5" spans="1:11" ht="12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">
      <c r="A6" s="208" t="s">
        <v>130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-1324928</v>
      </c>
      <c r="K7" s="7">
        <v>-284457</v>
      </c>
    </row>
    <row r="8" spans="1:11" ht="12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>
        <v>104191</v>
      </c>
    </row>
    <row r="11" spans="1:11" ht="12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730488</v>
      </c>
      <c r="K12" s="7">
        <v>1303</v>
      </c>
    </row>
    <row r="13" spans="1:11" ht="12">
      <c r="A13" s="191" t="s">
        <v>131</v>
      </c>
      <c r="B13" s="192"/>
      <c r="C13" s="192"/>
      <c r="D13" s="192"/>
      <c r="E13" s="192"/>
      <c r="F13" s="192"/>
      <c r="G13" s="192"/>
      <c r="H13" s="192"/>
      <c r="I13" s="1">
        <v>7</v>
      </c>
      <c r="J13" s="61">
        <f>SUM(J7:J12)</f>
        <v>-594440</v>
      </c>
      <c r="K13" s="50">
        <f>SUM(K7:K12)</f>
        <v>-178963</v>
      </c>
    </row>
    <row r="14" spans="1:11" ht="12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555502</v>
      </c>
      <c r="K14" s="7"/>
    </row>
    <row r="15" spans="1:11" ht="12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227445</v>
      </c>
      <c r="K15" s="7"/>
    </row>
    <row r="16" spans="1:11" ht="12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114138</v>
      </c>
    </row>
    <row r="17" spans="1:11" ht="12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">
      <c r="A18" s="191" t="s">
        <v>132</v>
      </c>
      <c r="B18" s="192"/>
      <c r="C18" s="192"/>
      <c r="D18" s="192"/>
      <c r="E18" s="192"/>
      <c r="F18" s="192"/>
      <c r="G18" s="192"/>
      <c r="H18" s="192"/>
      <c r="I18" s="1">
        <v>12</v>
      </c>
      <c r="J18" s="61">
        <f>SUM(J14:J17)</f>
        <v>782947</v>
      </c>
      <c r="K18" s="50">
        <v>136128</v>
      </c>
    </row>
    <row r="19" spans="1:11" ht="12">
      <c r="A19" s="191" t="s">
        <v>30</v>
      </c>
      <c r="B19" s="192"/>
      <c r="C19" s="192"/>
      <c r="D19" s="192"/>
      <c r="E19" s="192"/>
      <c r="F19" s="192"/>
      <c r="G19" s="192"/>
      <c r="H19" s="192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">
      <c r="A20" s="191" t="s">
        <v>31</v>
      </c>
      <c r="B20" s="192"/>
      <c r="C20" s="192"/>
      <c r="D20" s="192"/>
      <c r="E20" s="192"/>
      <c r="F20" s="192"/>
      <c r="G20" s="192"/>
      <c r="H20" s="192"/>
      <c r="I20" s="1">
        <v>14</v>
      </c>
      <c r="J20" s="61">
        <f>IF(J18&gt;J13,J18-J13,0)</f>
        <v>1377387</v>
      </c>
      <c r="K20" s="50">
        <f>IF(K18&gt;K13,K18-K13,0)</f>
        <v>315091</v>
      </c>
    </row>
    <row r="21" spans="1:11" ht="12">
      <c r="A21" s="208" t="s">
        <v>133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2886303</v>
      </c>
      <c r="K22" s="7">
        <v>580252</v>
      </c>
    </row>
    <row r="23" spans="1:11" ht="12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">
      <c r="A27" s="191" t="s">
        <v>137</v>
      </c>
      <c r="B27" s="192"/>
      <c r="C27" s="192"/>
      <c r="D27" s="192"/>
      <c r="E27" s="192"/>
      <c r="F27" s="192"/>
      <c r="G27" s="192"/>
      <c r="H27" s="192"/>
      <c r="I27" s="1">
        <v>20</v>
      </c>
      <c r="J27" s="61">
        <f>SUM(J22:J26)</f>
        <v>2886303</v>
      </c>
      <c r="K27" s="50">
        <f>SUM(K22:K26)</f>
        <v>580252</v>
      </c>
    </row>
    <row r="28" spans="1:11" ht="12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/>
      <c r="K28" s="7"/>
    </row>
    <row r="29" spans="1:11" ht="12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">
      <c r="A31" s="191" t="s">
        <v>2</v>
      </c>
      <c r="B31" s="192"/>
      <c r="C31" s="192"/>
      <c r="D31" s="192"/>
      <c r="E31" s="192"/>
      <c r="F31" s="192"/>
      <c r="G31" s="192"/>
      <c r="H31" s="192"/>
      <c r="I31" s="1">
        <v>24</v>
      </c>
      <c r="J31" s="61">
        <f>SUM(J28:J30)</f>
        <v>0</v>
      </c>
      <c r="K31" s="50">
        <f>SUM(K28:K30)</f>
        <v>0</v>
      </c>
    </row>
    <row r="32" spans="1:11" ht="12">
      <c r="A32" s="191" t="s">
        <v>32</v>
      </c>
      <c r="B32" s="192"/>
      <c r="C32" s="192"/>
      <c r="D32" s="192"/>
      <c r="E32" s="192"/>
      <c r="F32" s="192"/>
      <c r="G32" s="192"/>
      <c r="H32" s="192"/>
      <c r="I32" s="1">
        <v>25</v>
      </c>
      <c r="J32" s="61">
        <f>IF(J27&gt;J31,J27-J31,0)</f>
        <v>2886303</v>
      </c>
      <c r="K32" s="50">
        <f>IF(K27&gt;K31,K27-K31,0)</f>
        <v>580252</v>
      </c>
    </row>
    <row r="33" spans="1:11" ht="12">
      <c r="A33" s="191" t="s">
        <v>33</v>
      </c>
      <c r="B33" s="192"/>
      <c r="C33" s="192"/>
      <c r="D33" s="192"/>
      <c r="E33" s="192"/>
      <c r="F33" s="192"/>
      <c r="G33" s="192"/>
      <c r="H33" s="192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208" t="s">
        <v>134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>
        <v>141300</v>
      </c>
    </row>
    <row r="37" spans="1:11" ht="12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">
      <c r="A38" s="191" t="s">
        <v>59</v>
      </c>
      <c r="B38" s="192"/>
      <c r="C38" s="192"/>
      <c r="D38" s="192"/>
      <c r="E38" s="192"/>
      <c r="F38" s="192"/>
      <c r="G38" s="192"/>
      <c r="H38" s="192"/>
      <c r="I38" s="1">
        <v>30</v>
      </c>
      <c r="J38" s="61">
        <f>SUM(J35:J37)</f>
        <v>0</v>
      </c>
      <c r="K38" s="50">
        <f>SUM(K35:K37)</f>
        <v>141300</v>
      </c>
    </row>
    <row r="39" spans="1:11" ht="12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>
        <v>53950</v>
      </c>
    </row>
    <row r="40" spans="1:11" ht="12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668397</v>
      </c>
      <c r="K43" s="7"/>
    </row>
    <row r="44" spans="1:11" ht="12">
      <c r="A44" s="191" t="s">
        <v>60</v>
      </c>
      <c r="B44" s="192"/>
      <c r="C44" s="192"/>
      <c r="D44" s="192"/>
      <c r="E44" s="192"/>
      <c r="F44" s="192"/>
      <c r="G44" s="192"/>
      <c r="H44" s="192"/>
      <c r="I44" s="1">
        <v>36</v>
      </c>
      <c r="J44" s="61">
        <f>SUM(J39:J43)</f>
        <v>668397</v>
      </c>
      <c r="K44" s="50">
        <f>SUM(K39:K43)</f>
        <v>53950</v>
      </c>
    </row>
    <row r="45" spans="1:11" ht="12">
      <c r="A45" s="191" t="s">
        <v>11</v>
      </c>
      <c r="B45" s="192"/>
      <c r="C45" s="192"/>
      <c r="D45" s="192"/>
      <c r="E45" s="192"/>
      <c r="F45" s="192"/>
      <c r="G45" s="192"/>
      <c r="H45" s="192"/>
      <c r="I45" s="1">
        <v>37</v>
      </c>
      <c r="J45" s="61">
        <f>IF(J38&gt;J44,J38-J44,0)</f>
        <v>0</v>
      </c>
      <c r="K45" s="50">
        <f>IF(K38&gt;K44,K38-K44,0)</f>
        <v>87350</v>
      </c>
    </row>
    <row r="46" spans="1:11" ht="12">
      <c r="A46" s="191" t="s">
        <v>12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1">
        <f>IF(J44&gt;J38,J44-J38,0)</f>
        <v>668397</v>
      </c>
      <c r="K46" s="50">
        <f>IF(K44&gt;K38,K44-K38,0)</f>
        <v>0</v>
      </c>
    </row>
    <row r="47" spans="1:11" ht="12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840519</v>
      </c>
      <c r="K47" s="50">
        <f>IF(K19-K20+K32-K33+K45-K46&gt;0,K19-K20+K32-K33+K45-K46,0)</f>
        <v>352511</v>
      </c>
    </row>
    <row r="48" spans="1:11" ht="12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1082</v>
      </c>
      <c r="K49" s="7">
        <v>24919</v>
      </c>
    </row>
    <row r="50" spans="1:11" ht="12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840519</v>
      </c>
      <c r="K50" s="7">
        <v>265161</v>
      </c>
    </row>
    <row r="51" spans="1:11" ht="12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841601</v>
      </c>
      <c r="K52" s="58">
        <f>K49+K50-K51</f>
        <v>290080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61" t="s">
        <v>246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">
      <c r="A2" s="39"/>
      <c r="B2" s="67"/>
      <c r="C2" s="271" t="s">
        <v>247</v>
      </c>
      <c r="D2" s="271"/>
      <c r="E2" s="70">
        <v>41640</v>
      </c>
      <c r="F2" s="40" t="s">
        <v>216</v>
      </c>
      <c r="G2" s="272">
        <v>41820</v>
      </c>
      <c r="H2" s="273"/>
      <c r="I2" s="67"/>
      <c r="J2" s="67"/>
      <c r="K2" s="67"/>
      <c r="L2" s="71"/>
    </row>
    <row r="3" spans="1:11" ht="21.7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270</v>
      </c>
      <c r="J3" s="75" t="s">
        <v>124</v>
      </c>
      <c r="K3" s="75" t="s">
        <v>125</v>
      </c>
    </row>
    <row r="4" spans="1:11" ht="12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248</v>
      </c>
      <c r="K4" s="76" t="s">
        <v>249</v>
      </c>
    </row>
    <row r="5" spans="1:11" ht="12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36000000</v>
      </c>
      <c r="K5" s="42">
        <v>36000000</v>
      </c>
    </row>
    <row r="6" spans="1:11" ht="12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43"/>
      <c r="K6" s="43"/>
    </row>
    <row r="7" spans="1:11" ht="12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43">
        <v>231785</v>
      </c>
      <c r="K7" s="43">
        <v>231785</v>
      </c>
    </row>
    <row r="8" spans="1:11" ht="12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-3632443</v>
      </c>
      <c r="K8" s="43">
        <v>-5190774</v>
      </c>
    </row>
    <row r="9" spans="1:11" ht="12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-1558331</v>
      </c>
      <c r="K9" s="43">
        <v>-284457</v>
      </c>
    </row>
    <row r="10" spans="1:11" ht="12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9763672</v>
      </c>
      <c r="K10" s="43">
        <v>8806805</v>
      </c>
    </row>
    <row r="11" spans="1:11" ht="12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/>
      <c r="K12" s="43"/>
    </row>
    <row r="13" spans="1:11" ht="12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40804683</v>
      </c>
      <c r="K14" s="72">
        <f>SUM(K5:K13)</f>
        <v>39563359</v>
      </c>
    </row>
    <row r="15" spans="1:11" ht="12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55" t="s">
        <v>267</v>
      </c>
      <c r="B23" s="256"/>
      <c r="C23" s="256"/>
      <c r="D23" s="256"/>
      <c r="E23" s="256"/>
      <c r="F23" s="256"/>
      <c r="G23" s="256"/>
      <c r="H23" s="256"/>
      <c r="I23" s="44">
        <v>18</v>
      </c>
      <c r="J23" s="42"/>
      <c r="K23" s="42"/>
    </row>
    <row r="24" spans="1:11" ht="17.25" customHeight="1">
      <c r="A24" s="257" t="s">
        <v>268</v>
      </c>
      <c r="B24" s="258"/>
      <c r="C24" s="258"/>
      <c r="D24" s="258"/>
      <c r="E24" s="258"/>
      <c r="F24" s="258"/>
      <c r="G24" s="258"/>
      <c r="H24" s="258"/>
      <c r="I24" s="45">
        <v>19</v>
      </c>
      <c r="J24" s="73"/>
      <c r="K24" s="73"/>
    </row>
    <row r="25" spans="1:11" ht="30" customHeight="1">
      <c r="A25" s="259" t="s">
        <v>269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2014-07-28T10:17:11Z</cp:lastPrinted>
  <dcterms:created xsi:type="dcterms:W3CDTF">2008-10-17T11:51:54Z</dcterms:created>
  <dcterms:modified xsi:type="dcterms:W3CDTF">2014-07-28T10:31:12Z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