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<sst xmlns="http://schemas.openxmlformats.org/spreadsheetml/2006/main" count="406" uniqueCount="353">
  <si>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</si>
  <si>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</si>
  <si>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</si>
  <si>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</si>
  <si>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</si>
  <si>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</si>
  <si>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</si>
  <si>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</si>
  <si>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</si>
  <si>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</si>
  <si>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</si>
  <si>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</si>
  <si>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</si>
  <si>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</si>
  <si>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</si>
  <si>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</si>
  <si>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</si>
  <si>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</si>
  <si>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</si>
  <si>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</si>
  <si>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</si>
  <si>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</si>
  <si>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</si>
  <si>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</si>
  <si>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</si>
  <si>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</si>
  <si>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</si>
  <si>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</si>
  <si>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</si>
  <si>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</si>
  <si>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</si>
  <si>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</si>
  <si>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</si>
  <si>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</si>
  <si>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</si>
  <si>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</si>
  <si>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</si>
  <si>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</si>
  <si>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</si>
  <si>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</si>
  <si>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</si>
  <si>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</si>
  <si>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</si>
  <si>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</si>
  <si>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</si>
  <si>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</si>
  <si>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</si>
  <si>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</si>
  <si>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</si>
  <si>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</si>
  <si>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</si>
  <si>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</si>
  <si>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</si>
  <si>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</si>
  <si>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</si>
  <si>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</si>
  <si>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</si>
  <si>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</si>
  <si>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</si>
  <si>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</si>
  <si>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</si>
  <si>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</si>
  <si>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</si>
  <si>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</si>
  <si>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</si>
  <si>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</si>
  <si>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</si>
  <si>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</si>
  <si>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</si>
  <si>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</si>
  <si>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</si>
  <si>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</si>
  <si>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</si>
  <si>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</si>
  <si>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</si>
  <si>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</si>
  <si>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</si>
  <si>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</si>
  <si>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</si>
  <si>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</si>
  <si>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</si>
  <si>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</si>
  <si>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</si>
  <si>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</si>
  <si>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</si>
  <si>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</si>
  <si>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</si>
  <si>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</si>
  <si>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</si>
  <si>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</si>
  <si>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</si>
  <si>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</si>
  <si>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</si>
  <si>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</si>
  <si>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</si>
  <si>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</si>
  <si>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</si>
  <si>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</si>
  <si>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</si>
  <si>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</si>
  <si>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</si>
  <si>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</si>
  <si>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</si>
  <si>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</si>
  <si>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</si>
  <si>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</si>
  <si>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</si>
  <si>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</si>
  <si>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</si>
  <si>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</si>
  <si>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</si>
  <si>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</si>
  <si>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</si>
  <si>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</si>
  <si>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</si>
  <si>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</si>
  <si>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</si>
  <si>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</si>
  <si>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</si>
  <si>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</si>
  <si>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</si>
  <si>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</si>
  <si>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</si>
  <si>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</si>
  <si>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</si>
  <si>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</si>
  <si>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</si>
  <si>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</si>
  <si>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</si>
  <si>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</si>
  <si>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</si>
  <si>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</si>
  <si>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</si>
  <si>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</si>
  <si>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</si>
  <si>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</si>
  <si>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</si>
  <si>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</si>
  <si>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</si>
  <si>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</si>
  <si>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</si>
  <si>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</si>
  <si>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</si>
  <si>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</si>
  <si>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</si>
  <si>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</si>
  <si>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</si>
  <si>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</si>
  <si>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</si>
  <si>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</si>
  <si>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</si>
  <si>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</si>
  <si>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</si>
  <si>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</si>
  <si>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</si>
  <si>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</si>
  <si>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</si>
  <si>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</si>
  <si>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</si>
  <si>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</si>
  <si>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</si>
  <si>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</si>
  <si>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</si>
  <si>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</si>
  <si>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</si>
  <si>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</si>
  <si>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</si>
  <si>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</si>
  <si>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</si>
  <si>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</si>
  <si>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</si>
  <si>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</si>
  <si>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</si>
  <si>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</si>
  <si>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</si>
  <si>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</si>
  <si>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</si>
  <si>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</si>
  <si>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</si>
  <si>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</si>
  <si>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</si>
  <si>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</si>
  <si>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</si>
  <si>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</si>
  <si>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</si>
  <si>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</si>
  <si>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</si>
  <si>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</si>
  <si>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</si>
  <si>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</si>
  <si>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</si>
  <si>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</si>
  <si>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</si>
  <si>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</si>
  <si>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</si>
  <si>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</si>
  <si>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</si>
  <si>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</si>
  <si>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</si>
  <si>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</si>
  <si>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</si>
  <si>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</si>
  <si>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</si>
  <si>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</si>
  <si>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</si>
  <si>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</si>
  <si>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</si>
  <si>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</si>
  <si>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</si>
  <si>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</si>
  <si>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</si>
  <si>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</si>
  <si>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</si>
  <si>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</si>
  <si>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</si>
  <si>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</si>
  <si>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</si>
  <si>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</si>
  <si>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</si>
  <si>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</si>
  <si>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</si>
  <si>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</si>
  <si>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</si>
  <si>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</si>
  <si>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</si>
  <si>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</si>
  <si>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</si>
  <si>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</si>
  <si>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</si>
  <si>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</si>
  <si>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</si>
  <si>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</si>
  <si>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</si>
  <si>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</si>
  <si>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</si>
  <si>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</si>
  <si>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</si>
  <si>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</si>
  <si>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</si>
  <si>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</si>
  <si>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</si>
  <si>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</si>
  <si>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</si>
  <si>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</si>
  <si>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</si>
  <si>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</si>
  <si>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</si>
  <si>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</si>
  <si>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</si>
  <si>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</si>
  <si>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</si>
  <si>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</si>
  <si>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</si>
  <si>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</si>
  <si>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</si>
  <si>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</si>
  <si>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</si>
  <si>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</si>
  <si>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</si>
  <si>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</si>
  <si>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</si>
  <si>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</si>
  <si>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</si>
  <si>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</si>
  <si>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</si>
  <si>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</si>
  <si>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</si>
  <si>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</si>
  <si>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</si>
  <si>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</si>
  <si>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</si>
  <si>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</si>
  <si>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</si>
  <si>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</si>
  <si>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</si>
  <si>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</si>
  <si>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</si>
  <si>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</si>
  <si>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</si>
  <si>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</si>
  <si>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</si>
  <si>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</si>
  <si>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</si>
  <si>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</si>
  <si>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</si>
  <si>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</si>
  <si>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</si>
  <si>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</si>
  <si>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</si>
  <si>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</si>
  <si>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</si>
  <si>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</si>
  <si>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</si>
  <si>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</si>
  <si>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</si>
  <si>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</si>
  <si>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</si>
  <si>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</si>
  <si>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</si>
  <si>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</si>
  <si>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</si>
  <si>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</si>
  <si>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</si>
  <si>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</si>
  <si>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</si>
  <si>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</si>
  <si>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</si>
  <si>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</si>
  <si>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</si>
  <si>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</si>
  <si>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</si>
  <si>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</si>
  <si>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</si>
  <si>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</si>
  <si>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</si>
  <si>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</si>
  <si>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</si>
  <si>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</si>
  <si>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</si>
  <si>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</si>
  <si>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</si>
  <si>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</si>
  <si>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</si>
  <si>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</si>
  <si>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01924737</t>
  </si>
  <si>
    <t>040211518</t>
  </si>
  <si>
    <t>22198253360</t>
  </si>
  <si>
    <t>PULA</t>
  </si>
  <si>
    <t>MLETAČKA 12</t>
  </si>
  <si>
    <t>info@grupaterra.hr</t>
  </si>
  <si>
    <t>ISTARSKA</t>
  </si>
  <si>
    <t>REMIKO d.o.o.</t>
  </si>
  <si>
    <t>52100 PULA, MLETAČKA 12</t>
  </si>
  <si>
    <t>052-542236</t>
  </si>
  <si>
    <t>052-213186</t>
  </si>
  <si>
    <t>remiko@optinet.hr</t>
  </si>
  <si>
    <t>6810</t>
  </si>
  <si>
    <t>Matija Žagar</t>
  </si>
  <si>
    <t>Mladen Stojanović</t>
  </si>
  <si>
    <t>stanje na dan 31.12.2012</t>
  </si>
  <si>
    <t xml:space="preserve">GRUPA TERRA FIRMA </t>
  </si>
  <si>
    <t>u razdoblju 01.01.2012. do 31.12.2012.</t>
  </si>
  <si>
    <t>u razdoblju 01.01.2012 do 31.12.2012</t>
  </si>
  <si>
    <t xml:space="preserve">Obveznik: GRUPA TERRA FIRMA </t>
  </si>
  <si>
    <t>DA</t>
  </si>
  <si>
    <t>RAKALJ d.o.o.</t>
  </si>
  <si>
    <t>TERRA TISON d.o.o.</t>
  </si>
  <si>
    <t>T.F.1.-KAVRAN d.o.o.</t>
  </si>
  <si>
    <t>02590387</t>
  </si>
  <si>
    <t>02043181</t>
  </si>
  <si>
    <t>02192608</t>
  </si>
  <si>
    <t>LEPI KRAJ d.o.o.</t>
  </si>
  <si>
    <t>LJUBLJANA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</si>
</sst>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20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3" borderId="27" xfId="53" applyFont="1" applyFill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63</xdr:row>
      <xdr:rowOff>0</xdr:rowOff>
    </xdr:from>
    <xdr:to>
      <xdr:col>5</xdr:col>
      <xdr:colOff>371475</xdr:colOff>
      <xdr:row>64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610850"/>
          <a:ext cx="1638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61</xdr:row>
      <xdr:rowOff>0</xdr:rowOff>
    </xdr:from>
    <xdr:to>
      <xdr:col>8</xdr:col>
      <xdr:colOff>85725</xdr:colOff>
      <xdr:row>63</xdr:row>
      <xdr:rowOff>95250</xdr:rowOff>
    </xdr:to>
    <xdr:pic>
      <xdr:nvPicPr>
        <xdr:cNvPr id="2" name="6E0290BC-028D-4C08-A06C-F140172EB6FC" descr="6E0290BC-028D-4C08-A06C-F140172EB6F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9944100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upaterr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H54" sqref="H5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340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52100</v>
      </c>
      <c r="D14" s="139"/>
      <c r="E14" s="31"/>
      <c r="F14" s="131" t="s">
        <v>327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328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329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3"/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359</v>
      </c>
      <c r="D22" s="131" t="s">
        <v>327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330</v>
      </c>
      <c r="E24" s="132"/>
      <c r="F24" s="132"/>
      <c r="G24" s="133"/>
      <c r="H24" s="38" t="s">
        <v>270</v>
      </c>
      <c r="I24" s="48">
        <v>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344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 t="s">
        <v>345</v>
      </c>
      <c r="B30" s="145"/>
      <c r="C30" s="145"/>
      <c r="D30" s="146"/>
      <c r="E30" s="144" t="s">
        <v>327</v>
      </c>
      <c r="F30" s="145"/>
      <c r="G30" s="145"/>
      <c r="H30" s="121" t="s">
        <v>350</v>
      </c>
      <c r="I30" s="122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 t="s">
        <v>346</v>
      </c>
      <c r="B32" s="145"/>
      <c r="C32" s="145"/>
      <c r="D32" s="146"/>
      <c r="E32" s="144" t="s">
        <v>327</v>
      </c>
      <c r="F32" s="145"/>
      <c r="G32" s="145"/>
      <c r="H32" s="121" t="s">
        <v>349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 t="s">
        <v>347</v>
      </c>
      <c r="B34" s="145"/>
      <c r="C34" s="145"/>
      <c r="D34" s="146"/>
      <c r="E34" s="144" t="s">
        <v>327</v>
      </c>
      <c r="F34" s="145"/>
      <c r="G34" s="145"/>
      <c r="H34" s="121" t="s">
        <v>348</v>
      </c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 t="s">
        <v>351</v>
      </c>
      <c r="B36" s="145"/>
      <c r="C36" s="145"/>
      <c r="D36" s="146"/>
      <c r="E36" s="144" t="s">
        <v>352</v>
      </c>
      <c r="F36" s="145"/>
      <c r="G36" s="145"/>
      <c r="H36" s="121"/>
      <c r="I36" s="122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1" t="s">
        <v>331</v>
      </c>
      <c r="D44" s="122"/>
      <c r="E44" s="32"/>
      <c r="F44" s="131" t="s">
        <v>332</v>
      </c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1" t="s">
        <v>338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333</v>
      </c>
      <c r="D48" s="161"/>
      <c r="E48" s="162"/>
      <c r="F48" s="32"/>
      <c r="G48" s="38" t="s">
        <v>281</v>
      </c>
      <c r="H48" s="160" t="s">
        <v>334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335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60" t="s">
        <v>337</v>
      </c>
      <c r="D52" s="161"/>
      <c r="E52" s="161"/>
      <c r="F52" s="161"/>
      <c r="G52" s="161"/>
      <c r="H52" s="161"/>
      <c r="I52" s="137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39.75" customHeight="1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49.5" customHeight="1">
      <c r="A64" s="75"/>
      <c r="B64" s="75"/>
      <c r="C64" s="37"/>
      <c r="D64" s="175"/>
      <c r="E64" s="175"/>
      <c r="F64" s="175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D64:F64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grupaterr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40">
      <selection activeCell="A54" sqref="A54:H54"/>
    </sheetView>
  </sheetViews>
  <sheetFormatPr defaultColWidth="9.140625" defaultRowHeight="12.75"/>
  <sheetData>
    <row r="1" spans="1:11" ht="12.75">
      <c r="A1" s="217" t="s">
        <v>159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339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2.75">
      <c r="A4" s="207" t="s">
        <v>343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61</v>
      </c>
      <c r="B5" s="211"/>
      <c r="C5" s="211"/>
      <c r="D5" s="211"/>
      <c r="E5" s="211"/>
      <c r="F5" s="211"/>
      <c r="G5" s="211"/>
      <c r="H5" s="212"/>
      <c r="I5" s="77" t="s">
        <v>288</v>
      </c>
      <c r="J5" s="78" t="s">
        <v>115</v>
      </c>
      <c r="K5" s="79" t="s">
        <v>116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88" t="s">
        <v>62</v>
      </c>
      <c r="B8" s="189"/>
      <c r="C8" s="189"/>
      <c r="D8" s="189"/>
      <c r="E8" s="189"/>
      <c r="F8" s="189"/>
      <c r="G8" s="189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52356792</v>
      </c>
      <c r="K9" s="12">
        <f>K10+K17+K27+K36+K40</f>
        <v>52344956</v>
      </c>
    </row>
    <row r="10" spans="1:11" ht="12.75">
      <c r="A10" s="192" t="s">
        <v>213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1934703</v>
      </c>
      <c r="K10" s="12">
        <f>SUM(K11:K16)</f>
        <v>1934703</v>
      </c>
    </row>
    <row r="11" spans="1:11" ht="12.75">
      <c r="A11" s="192" t="s">
        <v>117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/>
      <c r="K11" s="13"/>
    </row>
    <row r="12" spans="1:11" ht="12.75">
      <c r="A12" s="192" t="s">
        <v>14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/>
      <c r="K12" s="13"/>
    </row>
    <row r="13" spans="1:11" ht="12.75">
      <c r="A13" s="192" t="s">
        <v>118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>
        <v>1934703</v>
      </c>
      <c r="K13" s="13">
        <v>1934703</v>
      </c>
    </row>
    <row r="14" spans="1:11" ht="12.75">
      <c r="A14" s="192" t="s">
        <v>216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/>
      <c r="K14" s="13"/>
    </row>
    <row r="15" spans="1:11" ht="12.75">
      <c r="A15" s="192" t="s">
        <v>217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/>
      <c r="K15" s="13"/>
    </row>
    <row r="16" spans="1:11" ht="12.75">
      <c r="A16" s="192" t="s">
        <v>218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/>
      <c r="K16" s="13"/>
    </row>
    <row r="17" spans="1:11" ht="12.75">
      <c r="A17" s="192" t="s">
        <v>214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49830789</v>
      </c>
      <c r="K17" s="12">
        <f>SUM(K18:K26)</f>
        <v>49818953</v>
      </c>
    </row>
    <row r="18" spans="1:11" ht="12.75">
      <c r="A18" s="192" t="s">
        <v>219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/>
      <c r="K18" s="13"/>
    </row>
    <row r="19" spans="1:11" ht="12.75">
      <c r="A19" s="192" t="s">
        <v>255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/>
      <c r="K19" s="13"/>
    </row>
    <row r="20" spans="1:11" ht="12.75">
      <c r="A20" s="192" t="s">
        <v>220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/>
      <c r="K20" s="13"/>
    </row>
    <row r="21" spans="1:11" ht="12.75">
      <c r="A21" s="192" t="s">
        <v>27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108634</v>
      </c>
      <c r="K21" s="13">
        <v>108341</v>
      </c>
    </row>
    <row r="22" spans="1:11" ht="12.75">
      <c r="A22" s="192" t="s">
        <v>28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/>
      <c r="K22" s="13"/>
    </row>
    <row r="23" spans="1:11" ht="12.75">
      <c r="A23" s="192" t="s">
        <v>74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76349</v>
      </c>
      <c r="K23" s="13">
        <v>76349</v>
      </c>
    </row>
    <row r="24" spans="1:11" ht="12.75">
      <c r="A24" s="192" t="s">
        <v>75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411</v>
      </c>
      <c r="K24" s="13">
        <v>411</v>
      </c>
    </row>
    <row r="25" spans="1:11" ht="12.75">
      <c r="A25" s="192" t="s">
        <v>76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/>
      <c r="K25" s="13"/>
    </row>
    <row r="26" spans="1:11" ht="12.75">
      <c r="A26" s="192" t="s">
        <v>77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49645395</v>
      </c>
      <c r="K26" s="13">
        <v>49633852</v>
      </c>
    </row>
    <row r="27" spans="1:11" ht="12.75">
      <c r="A27" s="192" t="s">
        <v>198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591300</v>
      </c>
      <c r="K27" s="12">
        <f>SUM(K28:K35)</f>
        <v>591300</v>
      </c>
    </row>
    <row r="28" spans="1:11" ht="12.75">
      <c r="A28" s="192" t="s">
        <v>78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/>
      <c r="K28" s="13">
        <v>0</v>
      </c>
    </row>
    <row r="29" spans="1:11" ht="12.75">
      <c r="A29" s="192" t="s">
        <v>79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0</v>
      </c>
      <c r="K29" s="13"/>
    </row>
    <row r="30" spans="1:11" ht="12.75">
      <c r="A30" s="192" t="s">
        <v>80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/>
      <c r="K30" s="13"/>
    </row>
    <row r="31" spans="1:11" ht="12.75">
      <c r="A31" s="192" t="s">
        <v>85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/>
      <c r="K31" s="13"/>
    </row>
    <row r="32" spans="1:11" ht="12.75">
      <c r="A32" s="192" t="s">
        <v>86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/>
      <c r="K32" s="13"/>
    </row>
    <row r="33" spans="1:11" ht="12.75">
      <c r="A33" s="192" t="s">
        <v>87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591300</v>
      </c>
      <c r="K33" s="13">
        <v>591300</v>
      </c>
    </row>
    <row r="34" spans="1:11" ht="12.75">
      <c r="A34" s="192" t="s">
        <v>81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/>
      <c r="K34" s="13"/>
    </row>
    <row r="35" spans="1:11" ht="12.75">
      <c r="A35" s="192" t="s">
        <v>190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/>
      <c r="K35" s="13"/>
    </row>
    <row r="36" spans="1:11" ht="12.75">
      <c r="A36" s="192" t="s">
        <v>191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2" t="s">
        <v>82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/>
      <c r="K37" s="13"/>
    </row>
    <row r="38" spans="1:11" ht="12.75">
      <c r="A38" s="192" t="s">
        <v>83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/>
      <c r="K38" s="13"/>
    </row>
    <row r="39" spans="1:11" ht="12.75">
      <c r="A39" s="192" t="s">
        <v>84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/>
      <c r="K39" s="13"/>
    </row>
    <row r="40" spans="1:11" ht="12.75">
      <c r="A40" s="192" t="s">
        <v>192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/>
      <c r="K40" s="13"/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746807</v>
      </c>
      <c r="K41" s="12">
        <f>K42+K50+K57+K65</f>
        <v>833858</v>
      </c>
    </row>
    <row r="42" spans="1:11" ht="12.75">
      <c r="A42" s="192" t="s">
        <v>103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139200</v>
      </c>
      <c r="K42" s="12">
        <f>SUM(K43:K49)</f>
        <v>191958</v>
      </c>
    </row>
    <row r="43" spans="1:11" ht="12.75">
      <c r="A43" s="192" t="s">
        <v>123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/>
      <c r="K43" s="13"/>
    </row>
    <row r="44" spans="1:11" ht="12.75">
      <c r="A44" s="192" t="s">
        <v>124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139200</v>
      </c>
      <c r="K44" s="13">
        <v>191958</v>
      </c>
    </row>
    <row r="45" spans="1:11" ht="12.75">
      <c r="A45" s="192" t="s">
        <v>88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/>
      <c r="K45" s="13"/>
    </row>
    <row r="46" spans="1:11" ht="12.75">
      <c r="A46" s="192" t="s">
        <v>89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/>
      <c r="K46" s="13"/>
    </row>
    <row r="47" spans="1:11" ht="12.75">
      <c r="A47" s="192" t="s">
        <v>90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/>
      <c r="K47" s="13"/>
    </row>
    <row r="48" spans="1:11" ht="12.75">
      <c r="A48" s="192" t="s">
        <v>91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/>
      <c r="K48" s="13"/>
    </row>
    <row r="49" spans="1:11" ht="12.75">
      <c r="A49" s="192" t="s">
        <v>92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/>
      <c r="K49" s="13"/>
    </row>
    <row r="50" spans="1:11" ht="12.75">
      <c r="A50" s="192" t="s">
        <v>104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167741</v>
      </c>
      <c r="K50" s="12">
        <f>SUM(K51:K56)</f>
        <v>194651</v>
      </c>
    </row>
    <row r="51" spans="1:11" ht="12.75">
      <c r="A51" s="192" t="s">
        <v>208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0</v>
      </c>
      <c r="K51" s="13">
        <v>0</v>
      </c>
    </row>
    <row r="52" spans="1:11" ht="12.75">
      <c r="A52" s="192" t="s">
        <v>209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68079</v>
      </c>
      <c r="K52" s="13">
        <v>108108</v>
      </c>
    </row>
    <row r="53" spans="1:11" ht="12.75">
      <c r="A53" s="192" t="s">
        <v>210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/>
      <c r="K53" s="13"/>
    </row>
    <row r="54" spans="1:11" ht="12.75">
      <c r="A54" s="192" t="s">
        <v>211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/>
      <c r="K54" s="13"/>
    </row>
    <row r="55" spans="1:11" ht="12.75">
      <c r="A55" s="192" t="s">
        <v>10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44890</v>
      </c>
      <c r="K55" s="13">
        <v>31763</v>
      </c>
    </row>
    <row r="56" spans="1:11" ht="12.75">
      <c r="A56" s="192" t="s">
        <v>11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54772</v>
      </c>
      <c r="K56" s="13">
        <v>54780</v>
      </c>
    </row>
    <row r="57" spans="1:11" ht="12.75">
      <c r="A57" s="192" t="s">
        <v>105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438500</v>
      </c>
      <c r="K57" s="12">
        <f>SUM(K58:K64)</f>
        <v>445650</v>
      </c>
    </row>
    <row r="58" spans="1:11" ht="12.75">
      <c r="A58" s="192" t="s">
        <v>78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/>
      <c r="K58" s="13"/>
    </row>
    <row r="59" spans="1:11" ht="12.75">
      <c r="A59" s="192" t="s">
        <v>79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0</v>
      </c>
      <c r="K59" s="13">
        <v>0</v>
      </c>
    </row>
    <row r="60" spans="1:11" ht="12.75">
      <c r="A60" s="192" t="s">
        <v>250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/>
      <c r="K60" s="13"/>
    </row>
    <row r="61" spans="1:11" ht="12.75">
      <c r="A61" s="192" t="s">
        <v>85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/>
      <c r="K61" s="13"/>
    </row>
    <row r="62" spans="1:11" ht="12.75">
      <c r="A62" s="192" t="s">
        <v>86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/>
      <c r="K62" s="13"/>
    </row>
    <row r="63" spans="1:11" ht="12.75">
      <c r="A63" s="192" t="s">
        <v>87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438500</v>
      </c>
      <c r="K63" s="13">
        <v>445650</v>
      </c>
    </row>
    <row r="64" spans="1:11" ht="12.75">
      <c r="A64" s="192" t="s">
        <v>46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0</v>
      </c>
      <c r="K64" s="13">
        <v>0</v>
      </c>
    </row>
    <row r="65" spans="1:11" ht="12.75">
      <c r="A65" s="192" t="s">
        <v>215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1366</v>
      </c>
      <c r="K65" s="13">
        <v>1599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/>
      <c r="K66" s="13"/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53103599</v>
      </c>
      <c r="K67" s="12">
        <f>K8+K9+K41+K66</f>
        <v>53178814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4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8" t="s">
        <v>199</v>
      </c>
      <c r="B70" s="189"/>
      <c r="C70" s="189"/>
      <c r="D70" s="189"/>
      <c r="E70" s="189"/>
      <c r="F70" s="189"/>
      <c r="G70" s="189"/>
      <c r="H70" s="206"/>
      <c r="I70" s="6">
        <v>62</v>
      </c>
      <c r="J70" s="20">
        <f>J71+J72+J73+J79+J80+J83+J86</f>
        <v>50770018</v>
      </c>
      <c r="K70" s="20">
        <f>K71+K72+K73+K79+K80+K83+K86</f>
        <v>50466516</v>
      </c>
    </row>
    <row r="71" spans="1:11" ht="12.75">
      <c r="A71" s="192" t="s">
        <v>147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36000000</v>
      </c>
      <c r="K71" s="13">
        <v>36000000</v>
      </c>
    </row>
    <row r="72" spans="1:11" ht="12.75">
      <c r="A72" s="192" t="s">
        <v>148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/>
      <c r="K72" s="13"/>
    </row>
    <row r="73" spans="1:11" ht="12.75">
      <c r="A73" s="192" t="s">
        <v>149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231880</v>
      </c>
      <c r="K73" s="12">
        <f>K74+K75-K76+K77+K78</f>
        <v>231880</v>
      </c>
    </row>
    <row r="74" spans="1:11" ht="12.75">
      <c r="A74" s="192" t="s">
        <v>150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231880</v>
      </c>
      <c r="K74" s="13">
        <v>231880</v>
      </c>
    </row>
    <row r="75" spans="1:11" ht="12.75">
      <c r="A75" s="192" t="s">
        <v>151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/>
      <c r="K75" s="13"/>
    </row>
    <row r="76" spans="1:11" ht="12.75">
      <c r="A76" s="192" t="s">
        <v>139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/>
      <c r="K76" s="13"/>
    </row>
    <row r="77" spans="1:11" ht="12.75">
      <c r="A77" s="192" t="s">
        <v>140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/>
      <c r="K77" s="13"/>
    </row>
    <row r="78" spans="1:11" ht="12.75">
      <c r="A78" s="192" t="s">
        <v>141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/>
      <c r="K78" s="13"/>
    </row>
    <row r="79" spans="1:11" ht="12.75">
      <c r="A79" s="192" t="s">
        <v>142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19640987</v>
      </c>
      <c r="K79" s="13">
        <v>19627500</v>
      </c>
    </row>
    <row r="80" spans="1:11" ht="12.75">
      <c r="A80" s="192" t="s">
        <v>246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-4830831</v>
      </c>
      <c r="K80" s="12">
        <f>K81-K82</f>
        <v>-5098574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/>
      <c r="K81" s="13"/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4830831</v>
      </c>
      <c r="K82" s="13">
        <v>5098574</v>
      </c>
    </row>
    <row r="83" spans="1:11" ht="12.75">
      <c r="A83" s="192" t="s">
        <v>247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-272018</v>
      </c>
      <c r="K83" s="12">
        <f>K84-K85</f>
        <v>-294290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0</v>
      </c>
      <c r="K84" s="13"/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272018</v>
      </c>
      <c r="K85" s="13">
        <v>294290</v>
      </c>
    </row>
    <row r="86" spans="1:11" ht="12.75">
      <c r="A86" s="192" t="s">
        <v>179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/>
      <c r="K86" s="13"/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2" t="s">
        <v>135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/>
      <c r="K88" s="13"/>
    </row>
    <row r="89" spans="1:11" ht="12.75">
      <c r="A89" s="192" t="s">
        <v>136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/>
      <c r="K89" s="13"/>
    </row>
    <row r="90" spans="1:11" ht="12.75">
      <c r="A90" s="192" t="s">
        <v>137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/>
      <c r="K90" s="13"/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937561</v>
      </c>
      <c r="K91" s="12">
        <f>SUM(K92:K100)</f>
        <v>935120</v>
      </c>
    </row>
    <row r="92" spans="1:11" ht="12.75">
      <c r="A92" s="192" t="s">
        <v>138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/>
      <c r="K92" s="13"/>
    </row>
    <row r="93" spans="1:11" ht="12.75">
      <c r="A93" s="192" t="s">
        <v>251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/>
      <c r="K93" s="13"/>
    </row>
    <row r="94" spans="1:11" ht="12.75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937561</v>
      </c>
      <c r="K94" s="13">
        <v>935120</v>
      </c>
    </row>
    <row r="95" spans="1:11" ht="12.75">
      <c r="A95" s="192" t="s">
        <v>252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/>
      <c r="K95" s="13"/>
    </row>
    <row r="96" spans="1:11" ht="12.75">
      <c r="A96" s="192" t="s">
        <v>253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/>
      <c r="K96" s="13"/>
    </row>
    <row r="97" spans="1:11" ht="12.75">
      <c r="A97" s="192" t="s">
        <v>254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/>
      <c r="K97" s="13"/>
    </row>
    <row r="98" spans="1:11" ht="12.75">
      <c r="A98" s="192" t="s">
        <v>96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/>
      <c r="K98" s="13"/>
    </row>
    <row r="99" spans="1:11" ht="12.75">
      <c r="A99" s="192" t="s">
        <v>94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/>
      <c r="K99" s="13"/>
    </row>
    <row r="100" spans="1:11" ht="12.75">
      <c r="A100" s="192" t="s">
        <v>95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/>
      <c r="K100" s="13"/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1396020</v>
      </c>
      <c r="K101" s="12">
        <f>SUM(K102:K113)</f>
        <v>1777178</v>
      </c>
    </row>
    <row r="102" spans="1:11" ht="12.75">
      <c r="A102" s="192" t="s">
        <v>138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/>
      <c r="K102" s="13"/>
    </row>
    <row r="103" spans="1:11" ht="12.75">
      <c r="A103" s="192" t="s">
        <v>251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50793</v>
      </c>
      <c r="K103" s="13">
        <v>55383</v>
      </c>
    </row>
    <row r="104" spans="1:11" ht="12.75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/>
      <c r="K104" s="13"/>
    </row>
    <row r="105" spans="1:11" ht="12.75">
      <c r="A105" s="192" t="s">
        <v>252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/>
      <c r="K105" s="13"/>
    </row>
    <row r="106" spans="1:11" ht="12.75">
      <c r="A106" s="192" t="s">
        <v>253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1277467</v>
      </c>
      <c r="K106" s="13">
        <v>907218</v>
      </c>
    </row>
    <row r="107" spans="1:11" ht="12.75">
      <c r="A107" s="192" t="s">
        <v>254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/>
      <c r="K107" s="13"/>
    </row>
    <row r="108" spans="1:11" ht="12.75">
      <c r="A108" s="192" t="s">
        <v>96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/>
      <c r="K108" s="13"/>
    </row>
    <row r="109" spans="1:11" ht="12.75">
      <c r="A109" s="192" t="s">
        <v>97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64124</v>
      </c>
      <c r="K109" s="13">
        <v>185027</v>
      </c>
    </row>
    <row r="110" spans="1:11" ht="12.75">
      <c r="A110" s="192" t="s">
        <v>98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3161</v>
      </c>
      <c r="K110" s="13">
        <v>1012</v>
      </c>
    </row>
    <row r="111" spans="1:11" ht="12.75">
      <c r="A111" s="192" t="s">
        <v>101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/>
      <c r="K111" s="13"/>
    </row>
    <row r="112" spans="1:11" ht="12.75">
      <c r="A112" s="192" t="s">
        <v>99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/>
      <c r="K112" s="13"/>
    </row>
    <row r="113" spans="1:11" ht="12.75">
      <c r="A113" s="192" t="s">
        <v>100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475</v>
      </c>
      <c r="K113" s="13">
        <v>628538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/>
      <c r="K114" s="13"/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53103599</v>
      </c>
      <c r="K115" s="12">
        <f>K70+K87+K91+K101+K114</f>
        <v>53178814</v>
      </c>
    </row>
    <row r="116" spans="1:11" ht="12.75">
      <c r="A116" s="181" t="s">
        <v>59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/>
      <c r="K116" s="14"/>
    </row>
    <row r="117" spans="1:11" ht="12.75">
      <c r="A117" s="184" t="s">
        <v>289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193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>
      <c r="A119" s="192" t="s">
        <v>8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/>
      <c r="K119" s="13"/>
    </row>
    <row r="120" spans="1:11" ht="12.75">
      <c r="A120" s="176" t="s">
        <v>9</v>
      </c>
      <c r="B120" s="177"/>
      <c r="C120" s="177"/>
      <c r="D120" s="177"/>
      <c r="E120" s="177"/>
      <c r="F120" s="177"/>
      <c r="G120" s="177"/>
      <c r="H120" s="17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9" t="s">
        <v>102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2.75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7">
      <selection activeCell="A54" sqref="A54:H54"/>
    </sheetView>
  </sheetViews>
  <sheetFormatPr defaultColWidth="9.140625" defaultRowHeight="12.75"/>
  <cols>
    <col min="8" max="8" width="7.140625" style="0" customWidth="1"/>
  </cols>
  <sheetData>
    <row r="1" spans="1:11" ht="12.75">
      <c r="A1" s="217" t="s">
        <v>160</v>
      </c>
      <c r="B1" s="218"/>
      <c r="C1" s="218"/>
      <c r="D1" s="218"/>
      <c r="E1" s="218"/>
      <c r="F1" s="218"/>
      <c r="G1" s="218"/>
      <c r="H1" s="218"/>
      <c r="I1" s="218"/>
      <c r="J1" s="218"/>
      <c r="K1" s="219"/>
    </row>
    <row r="2" spans="1:11" ht="12.75">
      <c r="A2" s="221" t="s">
        <v>342</v>
      </c>
      <c r="B2" s="222"/>
      <c r="C2" s="222"/>
      <c r="D2" s="222"/>
      <c r="E2" s="222"/>
      <c r="F2" s="222"/>
      <c r="G2" s="222"/>
      <c r="H2" s="222"/>
      <c r="I2" s="222"/>
      <c r="J2" s="222"/>
      <c r="K2" s="22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5" t="s">
        <v>343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7" t="s">
        <v>290</v>
      </c>
      <c r="J5" s="79" t="s">
        <v>156</v>
      </c>
      <c r="K5" s="79" t="s">
        <v>157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81">
        <v>2</v>
      </c>
      <c r="J6" s="80">
        <v>3</v>
      </c>
      <c r="K6" s="80">
        <v>4</v>
      </c>
    </row>
    <row r="7" spans="1:11" ht="12.75">
      <c r="A7" s="188" t="s">
        <v>26</v>
      </c>
      <c r="B7" s="189"/>
      <c r="C7" s="189"/>
      <c r="D7" s="189"/>
      <c r="E7" s="189"/>
      <c r="F7" s="189"/>
      <c r="G7" s="189"/>
      <c r="H7" s="206"/>
      <c r="I7" s="6">
        <v>111</v>
      </c>
      <c r="J7" s="20">
        <v>2756</v>
      </c>
      <c r="K7" s="20">
        <v>1600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2756</v>
      </c>
      <c r="K8" s="13">
        <v>0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0</v>
      </c>
      <c r="K9" s="13">
        <v>1600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328645</v>
      </c>
      <c r="K10" s="12">
        <f>K11+K12+K16+K20+K21+K22+K25+K26</f>
        <v>332208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/>
      <c r="K11" s="13"/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178466</v>
      </c>
      <c r="K12" s="12">
        <f>SUM(K13:K15)</f>
        <v>137824</v>
      </c>
    </row>
    <row r="13" spans="1:11" ht="12.75">
      <c r="A13" s="192" t="s">
        <v>152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685</v>
      </c>
      <c r="K13" s="13">
        <v>227</v>
      </c>
    </row>
    <row r="14" spans="1:11" ht="12.75">
      <c r="A14" s="192" t="s">
        <v>153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/>
      <c r="K14" s="13"/>
    </row>
    <row r="15" spans="1:11" ht="12.75">
      <c r="A15" s="192" t="s">
        <v>63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177781</v>
      </c>
      <c r="K15" s="13">
        <v>137597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112512</v>
      </c>
      <c r="K16" s="12">
        <f>SUM(K17:K19)</f>
        <v>9725</v>
      </c>
    </row>
    <row r="17" spans="1:11" ht="12.75">
      <c r="A17" s="192" t="s">
        <v>64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68125</v>
      </c>
      <c r="K17" s="13">
        <v>6754</v>
      </c>
    </row>
    <row r="18" spans="1:11" ht="12.75">
      <c r="A18" s="192" t="s">
        <v>65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27875</v>
      </c>
      <c r="K18" s="13">
        <v>1688</v>
      </c>
    </row>
    <row r="19" spans="1:11" ht="12.75">
      <c r="A19" s="192" t="s">
        <v>66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16512</v>
      </c>
      <c r="K19" s="13">
        <v>1283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13701</v>
      </c>
      <c r="K20" s="13"/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23966</v>
      </c>
      <c r="K21" s="13">
        <v>184659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2" t="s">
        <v>143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/>
      <c r="K23" s="13"/>
    </row>
    <row r="24" spans="1:11" ht="12.75">
      <c r="A24" s="192" t="s">
        <v>144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/>
      <c r="K24" s="13"/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/>
      <c r="K25" s="13"/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/>
      <c r="K26" s="13"/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57991</v>
      </c>
      <c r="K27" s="12">
        <f>SUM(K28:K32)</f>
        <v>41405</v>
      </c>
    </row>
    <row r="28" spans="1:11" ht="12.75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0</v>
      </c>
      <c r="K28" s="13">
        <v>0</v>
      </c>
    </row>
    <row r="29" spans="1:11" ht="12.75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57991</v>
      </c>
      <c r="K29" s="13">
        <v>41405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/>
      <c r="K30" s="13"/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/>
      <c r="K31" s="13"/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0</v>
      </c>
      <c r="K32" s="13"/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4120</v>
      </c>
      <c r="K33" s="12">
        <f>SUM(K34:K37)</f>
        <v>5087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0</v>
      </c>
      <c r="K34" s="13">
        <v>0</v>
      </c>
    </row>
    <row r="35" spans="1:11" ht="12.75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4120</v>
      </c>
      <c r="K35" s="13">
        <v>5087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/>
      <c r="K36" s="13"/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0</v>
      </c>
      <c r="K37" s="13">
        <v>0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/>
      <c r="K38" s="13"/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/>
      <c r="K39" s="13"/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/>
      <c r="K40" s="13"/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/>
      <c r="K41" s="13"/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60747</v>
      </c>
      <c r="K42" s="12">
        <f>K7+K27+K38+K40</f>
        <v>43005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332765</v>
      </c>
      <c r="K43" s="12">
        <f>K10+K33+K39+K41</f>
        <v>337295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-272018</v>
      </c>
      <c r="K44" s="12">
        <f>K42-K43</f>
        <v>-294290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272018</v>
      </c>
      <c r="K46" s="12">
        <f>IF(K43&gt;K42,K43-K42,0)</f>
        <v>294290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/>
      <c r="K47" s="13"/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-272018</v>
      </c>
      <c r="K48" s="12">
        <f>K44-K47</f>
        <v>-294290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272018</v>
      </c>
      <c r="K50" s="18">
        <f>IF(K48&lt;0,-K48,0)</f>
        <v>294290</v>
      </c>
    </row>
    <row r="51" spans="1:11" ht="12.75">
      <c r="A51" s="184" t="s">
        <v>120</v>
      </c>
      <c r="B51" s="185"/>
      <c r="C51" s="185"/>
      <c r="D51" s="185"/>
      <c r="E51" s="185"/>
      <c r="F51" s="185"/>
      <c r="G51" s="185"/>
      <c r="H51" s="185"/>
      <c r="I51" s="230"/>
      <c r="J51" s="230"/>
      <c r="K51" s="231"/>
    </row>
    <row r="52" spans="1:11" ht="12.75">
      <c r="A52" s="188" t="s">
        <v>194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4" t="s">
        <v>197</v>
      </c>
      <c r="B55" s="185"/>
      <c r="C55" s="185"/>
      <c r="D55" s="185"/>
      <c r="E55" s="185"/>
      <c r="F55" s="185"/>
      <c r="G55" s="185"/>
      <c r="H55" s="185"/>
      <c r="I55" s="230"/>
      <c r="J55" s="230"/>
      <c r="K55" s="231"/>
    </row>
    <row r="56" spans="1:11" ht="12.75">
      <c r="A56" s="188" t="s">
        <v>212</v>
      </c>
      <c r="B56" s="189"/>
      <c r="C56" s="189"/>
      <c r="D56" s="189"/>
      <c r="E56" s="189"/>
      <c r="F56" s="189"/>
      <c r="G56" s="189"/>
      <c r="H56" s="206"/>
      <c r="I56" s="21">
        <v>157</v>
      </c>
      <c r="J56" s="11">
        <v>-272018</v>
      </c>
      <c r="K56" s="11">
        <v>-294290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v>19640987</v>
      </c>
      <c r="K57" s="12">
        <f>SUM(K58:K64)</f>
        <v>19627500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12.75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>
        <v>19640987</v>
      </c>
      <c r="K59" s="13">
        <v>19627500</v>
      </c>
    </row>
    <row r="60" spans="1:11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12.75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19640987</v>
      </c>
      <c r="K66" s="12">
        <f>K57-K65</f>
        <v>19627500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19368969</v>
      </c>
      <c r="K67" s="18">
        <f>K56+K66</f>
        <v>19333210</v>
      </c>
    </row>
    <row r="68" spans="1:11" ht="12.75">
      <c r="A68" s="184" t="s">
        <v>196</v>
      </c>
      <c r="B68" s="185"/>
      <c r="C68" s="185"/>
      <c r="D68" s="185"/>
      <c r="E68" s="185"/>
      <c r="F68" s="185"/>
      <c r="G68" s="185"/>
      <c r="H68" s="185"/>
      <c r="I68" s="230"/>
      <c r="J68" s="230"/>
      <c r="K68" s="231"/>
    </row>
    <row r="69" spans="1:11" ht="12.75">
      <c r="A69" s="188" t="s">
        <v>195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2">
      <selection activeCell="H54" sqref="H54"/>
    </sheetView>
  </sheetViews>
  <sheetFormatPr defaultColWidth="9.140625" defaultRowHeight="12.75"/>
  <cols>
    <col min="9" max="9" width="8.14062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9"/>
    </row>
    <row r="2" spans="1:11" ht="12.75">
      <c r="A2" s="249" t="s">
        <v>341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1" t="s">
        <v>343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7" t="s">
        <v>290</v>
      </c>
      <c r="J5" s="88" t="s">
        <v>156</v>
      </c>
      <c r="K5" s="88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40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-272018</v>
      </c>
      <c r="K8" s="13">
        <v>-294290</v>
      </c>
    </row>
    <row r="9" spans="1:11" ht="12.75">
      <c r="A9" s="192" t="s">
        <v>41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13701</v>
      </c>
      <c r="K9" s="13"/>
    </row>
    <row r="10" spans="1:11" ht="12.75">
      <c r="A10" s="192" t="s">
        <v>42</v>
      </c>
      <c r="B10" s="193"/>
      <c r="C10" s="193"/>
      <c r="D10" s="193"/>
      <c r="E10" s="193"/>
      <c r="F10" s="193"/>
      <c r="G10" s="193"/>
      <c r="H10" s="193"/>
      <c r="I10" s="4">
        <v>3</v>
      </c>
      <c r="J10" s="8">
        <v>286171</v>
      </c>
      <c r="K10" s="13">
        <v>376568</v>
      </c>
    </row>
    <row r="11" spans="1:11" ht="12.75">
      <c r="A11" s="192" t="s">
        <v>43</v>
      </c>
      <c r="B11" s="193"/>
      <c r="C11" s="193"/>
      <c r="D11" s="193"/>
      <c r="E11" s="193"/>
      <c r="F11" s="193"/>
      <c r="G11" s="193"/>
      <c r="H11" s="193"/>
      <c r="I11" s="4">
        <v>4</v>
      </c>
      <c r="J11" s="8">
        <v>0</v>
      </c>
      <c r="K11" s="13"/>
    </row>
    <row r="12" spans="1:11" ht="12.75">
      <c r="A12" s="192" t="s">
        <v>44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2" t="s">
        <v>53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384301</v>
      </c>
      <c r="K13" s="13">
        <v>183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412155</v>
      </c>
      <c r="K14" s="12">
        <f>SUM(K8:K13)</f>
        <v>82461</v>
      </c>
    </row>
    <row r="15" spans="1:11" ht="12.75">
      <c r="A15" s="192" t="s">
        <v>54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55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90692</v>
      </c>
      <c r="K16" s="13">
        <v>26910</v>
      </c>
    </row>
    <row r="17" spans="1:11" ht="12.75">
      <c r="A17" s="192" t="s">
        <v>56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119500</v>
      </c>
      <c r="K17" s="13">
        <v>52758</v>
      </c>
    </row>
    <row r="18" spans="1:11" ht="12.75">
      <c r="A18" s="192" t="s">
        <v>57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18746</v>
      </c>
      <c r="K18" s="13"/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228938</v>
      </c>
      <c r="K19" s="12">
        <v>79668</v>
      </c>
    </row>
    <row r="20" spans="1:11" ht="12.75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183217</v>
      </c>
      <c r="K20" s="12">
        <v>2793</v>
      </c>
    </row>
    <row r="21" spans="1:11" ht="12.75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/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92" t="s">
        <v>185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/>
      <c r="K23" s="13"/>
    </row>
    <row r="24" spans="1:11" ht="12.75">
      <c r="A24" s="192" t="s">
        <v>186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187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188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189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>
        <v>0</v>
      </c>
    </row>
    <row r="28" spans="1:11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2" t="s">
        <v>121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/>
      <c r="K29" s="13"/>
    </row>
    <row r="30" spans="1:11" ht="12.75">
      <c r="A30" s="192" t="s">
        <v>122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>
        <v>0</v>
      </c>
      <c r="K30" s="13"/>
    </row>
    <row r="31" spans="1:11" ht="12.75">
      <c r="A31" s="192" t="s">
        <v>16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v>0</v>
      </c>
      <c r="K34" s="12">
        <f>IF(K32&gt;K28,K32-K28,0)</f>
        <v>0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92" t="s">
        <v>180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/>
      <c r="K36" s="13"/>
    </row>
    <row r="37" spans="1:11" ht="12.75">
      <c r="A37" s="192" t="s">
        <v>29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16889</v>
      </c>
      <c r="K37" s="13">
        <v>4590</v>
      </c>
    </row>
    <row r="38" spans="1:11" ht="12.75">
      <c r="A38" s="192" t="s">
        <v>30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>
        <v>0</v>
      </c>
      <c r="K38" s="13"/>
    </row>
    <row r="39" spans="1:11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16889</v>
      </c>
      <c r="K39" s="12">
        <f>SUM(K36:K38)</f>
        <v>4590</v>
      </c>
    </row>
    <row r="40" spans="1:11" ht="12.75">
      <c r="A40" s="192" t="s">
        <v>31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/>
      <c r="K40" s="13"/>
    </row>
    <row r="41" spans="1:11" ht="12.75">
      <c r="A41" s="192" t="s">
        <v>32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33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34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35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200000</v>
      </c>
      <c r="K44" s="13">
        <v>7150</v>
      </c>
    </row>
    <row r="45" spans="1:11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200000</v>
      </c>
      <c r="K45" s="12">
        <f>SUM(K40:K44)</f>
        <v>7150</v>
      </c>
    </row>
    <row r="46" spans="1:11" ht="12.75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183111</v>
      </c>
      <c r="K47" s="12">
        <f>IF(K45&gt;K39,K45-K39,0)</f>
        <v>2560</v>
      </c>
    </row>
    <row r="48" spans="1:11" ht="12.75">
      <c r="A48" s="192" t="s">
        <v>72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v>106</v>
      </c>
      <c r="K48" s="12">
        <f>IF(K20-K21+K33-K34+K46-K47&gt;0,K20-K21+K33-K34+K46-K47,0)</f>
        <v>233</v>
      </c>
    </row>
    <row r="49" spans="1:11" ht="12.75">
      <c r="A49" s="192" t="s">
        <v>73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92" t="s">
        <v>167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1260</v>
      </c>
      <c r="K50" s="13">
        <v>1366</v>
      </c>
    </row>
    <row r="51" spans="1:11" ht="12.75">
      <c r="A51" s="192" t="s">
        <v>182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>
        <v>106</v>
      </c>
      <c r="K51" s="13">
        <v>233</v>
      </c>
    </row>
    <row r="52" spans="1:11" ht="12.75">
      <c r="A52" s="192" t="s">
        <v>183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0</v>
      </c>
      <c r="K52" s="13"/>
    </row>
    <row r="53" spans="1:11" ht="12.75">
      <c r="A53" s="176" t="s">
        <v>184</v>
      </c>
      <c r="B53" s="177"/>
      <c r="C53" s="177"/>
      <c r="D53" s="177"/>
      <c r="E53" s="177"/>
      <c r="F53" s="177"/>
      <c r="G53" s="177"/>
      <c r="H53" s="177"/>
      <c r="I53" s="7">
        <v>44</v>
      </c>
      <c r="J53" s="10">
        <f>J50+J51-J52</f>
        <v>1366</v>
      </c>
      <c r="K53" s="18">
        <f>K50+K51-K52</f>
        <v>1599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9">
      <selection activeCell="A54" sqref="A54:H54"/>
    </sheetView>
  </sheetViews>
  <sheetFormatPr defaultColWidth="9.140625" defaultRowHeight="12.75"/>
  <cols>
    <col min="9" max="9" width="8.140625" style="0" customWidth="1"/>
  </cols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58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87" t="s">
        <v>290</v>
      </c>
      <c r="J5" s="88" t="s">
        <v>156</v>
      </c>
      <c r="K5" s="88" t="s">
        <v>157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92" t="s">
        <v>207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ht="12.75">
      <c r="A9" s="192" t="s">
        <v>125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ht="12.75">
      <c r="A10" s="192" t="s">
        <v>126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ht="12.75">
      <c r="A11" s="192" t="s">
        <v>127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ht="12.75">
      <c r="A12" s="192" t="s">
        <v>128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2" t="s">
        <v>129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ht="12.75">
      <c r="A15" s="192" t="s">
        <v>130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ht="12.75">
      <c r="A16" s="192" t="s">
        <v>131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ht="12.75">
      <c r="A17" s="192" t="s">
        <v>132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ht="12.75">
      <c r="A18" s="192" t="s">
        <v>133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ht="12.75">
      <c r="A19" s="192" t="s">
        <v>134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92" t="s">
        <v>171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ht="12.75">
      <c r="A25" s="192" t="s">
        <v>172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ht="12.75">
      <c r="A26" s="192" t="s">
        <v>48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ht="12.75">
      <c r="A27" s="192" t="s">
        <v>49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ht="12.75">
      <c r="A28" s="192" t="s">
        <v>173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ht="12.75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ht="12.75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92" t="s">
        <v>180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ht="12.75">
      <c r="A38" s="192" t="s">
        <v>29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ht="12.75">
      <c r="A39" s="192" t="s">
        <v>30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2" t="s">
        <v>31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ht="12.75">
      <c r="A42" s="192" t="s">
        <v>32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ht="12.75">
      <c r="A43" s="192" t="s">
        <v>33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ht="12.75">
      <c r="A44" s="192" t="s">
        <v>34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ht="12.75">
      <c r="A45" s="192" t="s">
        <v>35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H54" sqref="H54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16384" width="9.140625" style="98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7"/>
    </row>
    <row r="2" spans="1:12" ht="15.75">
      <c r="A2" s="95"/>
      <c r="B2" s="96"/>
      <c r="C2" s="261" t="s">
        <v>293</v>
      </c>
      <c r="D2" s="261"/>
      <c r="E2" s="100">
        <v>40544</v>
      </c>
      <c r="F2" s="99" t="s">
        <v>258</v>
      </c>
      <c r="G2" s="262">
        <v>40908</v>
      </c>
      <c r="H2" s="263"/>
      <c r="I2" s="96"/>
      <c r="J2" s="96"/>
      <c r="K2" s="96"/>
      <c r="L2" s="101"/>
    </row>
    <row r="3" spans="1:11" ht="24" thickBot="1">
      <c r="A3" s="264" t="s">
        <v>61</v>
      </c>
      <c r="B3" s="264"/>
      <c r="C3" s="264"/>
      <c r="D3" s="264"/>
      <c r="E3" s="264"/>
      <c r="F3" s="264"/>
      <c r="G3" s="264"/>
      <c r="H3" s="264"/>
      <c r="I3" s="102" t="s">
        <v>316</v>
      </c>
      <c r="J3" s="103" t="s">
        <v>156</v>
      </c>
      <c r="K3" s="103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5">
        <v>2</v>
      </c>
      <c r="J4" s="104" t="s">
        <v>294</v>
      </c>
      <c r="K4" s="104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6">
        <v>1</v>
      </c>
      <c r="J5" s="107">
        <v>36000000</v>
      </c>
      <c r="K5" s="107">
        <v>36000000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6">
        <v>2</v>
      </c>
      <c r="J6" s="108"/>
      <c r="K6" s="108"/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6">
        <v>3</v>
      </c>
      <c r="J7" s="108">
        <v>231785</v>
      </c>
      <c r="K7" s="108">
        <v>231785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6">
        <v>4</v>
      </c>
      <c r="J8" s="108">
        <v>-3381175</v>
      </c>
      <c r="K8" s="108">
        <v>-3129622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6">
        <v>5</v>
      </c>
      <c r="J9" s="108">
        <v>251553</v>
      </c>
      <c r="K9" s="108">
        <v>-249434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6">
        <v>6</v>
      </c>
      <c r="J10" s="108">
        <v>12821775</v>
      </c>
      <c r="K10" s="108">
        <v>12354766</v>
      </c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6">
        <v>7</v>
      </c>
      <c r="J11" s="108"/>
      <c r="K11" s="108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6">
        <v>8</v>
      </c>
      <c r="J12" s="108">
        <v>3570139</v>
      </c>
      <c r="K12" s="108">
        <v>3490327</v>
      </c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49494077</v>
      </c>
      <c r="K14" s="109">
        <f>SUM(K5:K13)</f>
        <v>48697822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6">
        <v>11</v>
      </c>
      <c r="J15" s="108"/>
      <c r="K15" s="108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6">
        <v>12</v>
      </c>
      <c r="J16" s="108"/>
      <c r="K16" s="108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6">
        <v>13</v>
      </c>
      <c r="J17" s="108"/>
      <c r="K17" s="108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6">
        <v>14</v>
      </c>
      <c r="J18" s="108"/>
      <c r="K18" s="108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6">
        <v>15</v>
      </c>
      <c r="J19" s="108"/>
      <c r="K19" s="108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/>
      <c r="K21" s="110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10" zoomScalePageLayoutView="0" workbookViewId="0" topLeftCell="A9">
      <selection activeCell="H54" sqref="H54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2013-04-29T09:42:04Z</cp:lastPrinted>
  <dcterms:created xsi:type="dcterms:W3CDTF">2008-10-17T11:51:54Z</dcterms:created>
  <dcterms:modified xsi:type="dcterms:W3CDTF">2013-05-03T11:02:57Z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