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<sst xmlns="http://schemas.openxmlformats.org/spreadsheetml/2006/main" count="395" uniqueCount="343">
  <si>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</si>
  <si>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</si>
  <si>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</si>
  <si>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</si>
  <si>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</si>
  <si>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</si>
  <si>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</si>
  <si>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</si>
  <si>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</si>
  <si>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</si>
  <si>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</si>
  <si>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</si>
  <si>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</si>
  <si>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</si>
  <si>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</si>
  <si>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</si>
  <si>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</si>
  <si>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</si>
  <si>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</si>
  <si>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</si>
  <si>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</si>
  <si>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</si>
  <si>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</si>
  <si>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</si>
  <si>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</si>
  <si>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</si>
  <si>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</si>
  <si>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</si>
  <si>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</si>
  <si>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</si>
  <si>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</si>
  <si>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</si>
  <si>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</si>
  <si>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</si>
  <si>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</si>
  <si>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</si>
  <si>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</si>
  <si>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</si>
  <si>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</si>
  <si>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</si>
  <si>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</si>
  <si>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</si>
  <si>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</si>
  <si>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</si>
  <si>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</si>
  <si>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</si>
  <si>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</si>
  <si>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</si>
  <si>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</si>
  <si>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</si>
  <si>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</si>
  <si>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</si>
  <si>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</si>
  <si>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</si>
  <si>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</si>
  <si>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</si>
  <si>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</si>
  <si>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</si>
  <si>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</si>
  <si>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</si>
  <si>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</si>
  <si>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</si>
  <si>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</si>
  <si>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</si>
  <si>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</si>
  <si>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</si>
  <si>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</si>
  <si>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</si>
  <si>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</si>
  <si>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</si>
  <si>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</si>
  <si>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</si>
  <si>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</si>
  <si>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</si>
  <si>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</si>
  <si>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</si>
  <si>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</si>
  <si>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</si>
  <si>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</si>
  <si>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</si>
  <si>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</si>
  <si>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</si>
  <si>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</si>
  <si>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</si>
  <si>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</si>
  <si>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</si>
  <si>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</si>
  <si>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</si>
  <si>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</si>
  <si>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</si>
  <si>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</si>
  <si>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</si>
  <si>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</si>
  <si>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</si>
  <si>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</si>
  <si>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</si>
  <si>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</si>
  <si>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</si>
  <si>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</si>
  <si>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</si>
  <si>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</si>
  <si>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</si>
  <si>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</si>
  <si>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</si>
  <si>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</si>
  <si>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</si>
  <si>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</si>
  <si>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</si>
  <si>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</si>
  <si>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</si>
  <si>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</si>
  <si>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</si>
  <si>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</si>
  <si>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</si>
  <si>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</si>
  <si>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</si>
  <si>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</si>
  <si>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</si>
  <si>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</si>
  <si>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</si>
  <si>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</si>
  <si>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</si>
  <si>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</si>
  <si>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</si>
  <si>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</si>
  <si>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</si>
  <si>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</si>
  <si>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</si>
  <si>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</si>
  <si>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</si>
  <si>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</si>
  <si>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</si>
  <si>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</si>
  <si>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</si>
  <si>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</si>
  <si>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</si>
  <si>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</si>
  <si>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</si>
  <si>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</si>
  <si>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</si>
  <si>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</si>
  <si>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</si>
  <si>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</si>
  <si>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</si>
  <si>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</si>
  <si>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</si>
  <si>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</si>
  <si>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</si>
  <si>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</si>
  <si>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</si>
  <si>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</si>
  <si>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</si>
  <si>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</si>
  <si>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</si>
  <si>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</si>
  <si>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</si>
  <si>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</si>
  <si>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</si>
  <si>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</si>
  <si>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</si>
  <si>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</si>
  <si>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</si>
  <si>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</si>
  <si>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</si>
  <si>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</si>
  <si>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</si>
  <si>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</si>
  <si>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</si>
  <si>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</si>
  <si>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</si>
  <si>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</si>
  <si>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</si>
  <si>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</si>
  <si>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</si>
  <si>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</si>
  <si>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</si>
  <si>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</si>
  <si>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</si>
  <si>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</si>
  <si>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</si>
  <si>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</si>
  <si>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</si>
  <si>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</si>
  <si>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</si>
  <si>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</si>
  <si>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</si>
  <si>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</si>
  <si>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</si>
  <si>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</si>
  <si>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</si>
  <si>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</si>
  <si>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</si>
  <si>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</si>
  <si>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</si>
  <si>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</si>
  <si>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</si>
  <si>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</si>
  <si>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</si>
  <si>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</si>
  <si>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</si>
  <si>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</si>
  <si>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</si>
  <si>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</si>
  <si>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</si>
  <si>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</si>
  <si>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</si>
  <si>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</si>
  <si>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</si>
  <si>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</si>
  <si>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</si>
  <si>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</si>
  <si>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</si>
  <si>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</si>
  <si>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</si>
  <si>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</si>
  <si>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</si>
  <si>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</si>
  <si>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</si>
  <si>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</si>
  <si>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</si>
  <si>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</si>
  <si>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</si>
  <si>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</si>
  <si>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</si>
  <si>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</si>
  <si>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</si>
  <si>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</si>
  <si>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</si>
  <si>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</si>
  <si>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</si>
  <si>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</si>
  <si>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</si>
  <si>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</si>
  <si>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</si>
  <si>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</si>
  <si>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</si>
  <si>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</si>
  <si>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</si>
  <si>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</si>
  <si>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</si>
  <si>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</si>
  <si>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</si>
  <si>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</si>
  <si>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</si>
  <si>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</si>
  <si>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</si>
  <si>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</si>
  <si>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</si>
  <si>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</si>
  <si>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</si>
  <si>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</si>
  <si>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</si>
  <si>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</si>
  <si>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</si>
  <si>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</si>
  <si>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</si>
  <si>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</si>
  <si>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</si>
  <si>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</si>
  <si>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</si>
  <si>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</si>
  <si>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</si>
  <si>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</si>
  <si>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</si>
  <si>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</si>
  <si>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</si>
  <si>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</si>
  <si>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</si>
  <si>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</si>
  <si>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</si>
  <si>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</si>
  <si>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</si>
  <si>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</si>
  <si>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</si>
  <si>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</si>
  <si>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</si>
  <si>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</si>
  <si>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</si>
  <si>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</si>
  <si>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</si>
  <si>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</si>
  <si>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</si>
  <si>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</si>
  <si>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</si>
  <si>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</si>
  <si>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</si>
  <si>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</si>
  <si>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</si>
  <si>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</si>
  <si>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</si>
  <si>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</si>
  <si>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</si>
  <si>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</si>
  <si>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</si>
  <si>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</si>
  <si>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</si>
  <si>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</si>
  <si>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</si>
  <si>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</si>
  <si>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</si>
  <si>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</si>
  <si>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</si>
  <si>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</si>
  <si>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</si>
  <si>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</si>
  <si>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</si>
  <si>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</si>
  <si>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</si>
  <si>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</si>
  <si>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</si>
  <si>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</si>
  <si>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</si>
  <si>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</si>
  <si>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</si>
  <si>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</si>
  <si>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</si>
  <si>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</si>
  <si>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</si>
  <si>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</si>
  <si>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</si>
  <si>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</si>
  <si>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</si>
  <si>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</si>
  <si>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01924737</t>
  </si>
  <si>
    <t>040211518</t>
  </si>
  <si>
    <t>22198253360</t>
  </si>
  <si>
    <t>TERRA FIRMA d.d.</t>
  </si>
  <si>
    <t>PULA</t>
  </si>
  <si>
    <t>MLETAČKA 12</t>
  </si>
  <si>
    <t>info@grupaterra.hr</t>
  </si>
  <si>
    <t>ISTARSKA</t>
  </si>
  <si>
    <t>REMIKO d.o.o.</t>
  </si>
  <si>
    <t>52100 PULA, MLETAČKA 12</t>
  </si>
  <si>
    <t>MLADEN STOJANOVIĆ</t>
  </si>
  <si>
    <t>052-542236</t>
  </si>
  <si>
    <t>052-213186</t>
  </si>
  <si>
    <t>remiko@optinet.hr</t>
  </si>
  <si>
    <t>KOZULIĆ MILIVOJ</t>
  </si>
  <si>
    <t>Obveznik: TERRA FIRMA d.d.</t>
  </si>
  <si>
    <t>6810</t>
  </si>
  <si>
    <t>u razdoblju 01.01.2011. do 30.09.2011..</t>
  </si>
  <si>
    <t>u razdoblju 01.01.2011. do 30.09.2011.</t>
  </si>
  <si>
    <t>stanje na dan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</si>
</sst>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4" fillId="0" borderId="19" xfId="21" applyFill="1" applyBorder="1" applyAlignment="1" applyProtection="1">
      <alignment/>
      <protection hidden="1" locked="0"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13" fillId="0" borderId="19" xfId="21" applyFont="1" applyFill="1" applyBorder="1" applyAlignment="1" applyProtection="1">
      <alignment/>
      <protection hidden="1" locked="0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Percent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rupaterr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248</v>
      </c>
      <c r="B1" s="158"/>
      <c r="C1" s="15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23">
        <v>40544</v>
      </c>
      <c r="F2" s="12"/>
      <c r="G2" s="13" t="s">
        <v>250</v>
      </c>
      <c r="H2" s="123">
        <v>40816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89" t="s">
        <v>317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0" t="s">
        <v>251</v>
      </c>
      <c r="B6" s="171"/>
      <c r="C6" s="179" t="s">
        <v>323</v>
      </c>
      <c r="D6" s="180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2" t="s">
        <v>252</v>
      </c>
      <c r="B8" s="193"/>
      <c r="C8" s="179" t="s">
        <v>324</v>
      </c>
      <c r="D8" s="180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5" t="s">
        <v>253</v>
      </c>
      <c r="B10" s="184"/>
      <c r="C10" s="179" t="s">
        <v>325</v>
      </c>
      <c r="D10" s="180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0" t="s">
        <v>254</v>
      </c>
      <c r="B12" s="171"/>
      <c r="C12" s="176" t="s">
        <v>326</v>
      </c>
      <c r="D12" s="134"/>
      <c r="E12" s="134"/>
      <c r="F12" s="134"/>
      <c r="G12" s="134"/>
      <c r="H12" s="134"/>
      <c r="I12" s="173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0" t="s">
        <v>255</v>
      </c>
      <c r="B14" s="171"/>
      <c r="C14" s="182">
        <v>52100</v>
      </c>
      <c r="D14" s="183"/>
      <c r="E14" s="16"/>
      <c r="F14" s="176" t="s">
        <v>327</v>
      </c>
      <c r="G14" s="134"/>
      <c r="H14" s="134"/>
      <c r="I14" s="173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0" t="s">
        <v>256</v>
      </c>
      <c r="B16" s="171"/>
      <c r="C16" s="176" t="s">
        <v>328</v>
      </c>
      <c r="D16" s="134"/>
      <c r="E16" s="134"/>
      <c r="F16" s="134"/>
      <c r="G16" s="134"/>
      <c r="H16" s="134"/>
      <c r="I16" s="173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0" t="s">
        <v>257</v>
      </c>
      <c r="B18" s="171"/>
      <c r="C18" s="135" t="s">
        <v>329</v>
      </c>
      <c r="D18" s="131"/>
      <c r="E18" s="131"/>
      <c r="F18" s="131"/>
      <c r="G18" s="131"/>
      <c r="H18" s="131"/>
      <c r="I18" s="132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0" t="s">
        <v>258</v>
      </c>
      <c r="B20" s="171"/>
      <c r="C20" s="141"/>
      <c r="D20" s="131"/>
      <c r="E20" s="131"/>
      <c r="F20" s="131"/>
      <c r="G20" s="131"/>
      <c r="H20" s="131"/>
      <c r="I20" s="132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0" t="s">
        <v>259</v>
      </c>
      <c r="B22" s="171"/>
      <c r="C22" s="124">
        <v>359</v>
      </c>
      <c r="D22" s="176" t="s">
        <v>327</v>
      </c>
      <c r="E22" s="138"/>
      <c r="F22" s="139"/>
      <c r="G22" s="170"/>
      <c r="H22" s="133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0" t="s">
        <v>260</v>
      </c>
      <c r="B24" s="171"/>
      <c r="C24" s="124">
        <v>18</v>
      </c>
      <c r="D24" s="176" t="s">
        <v>330</v>
      </c>
      <c r="E24" s="138"/>
      <c r="F24" s="138"/>
      <c r="G24" s="139"/>
      <c r="H24" s="52" t="s">
        <v>261</v>
      </c>
      <c r="I24" s="125">
        <v>2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70" t="s">
        <v>262</v>
      </c>
      <c r="B26" s="171"/>
      <c r="C26" s="126"/>
      <c r="D26" s="26"/>
      <c r="E26" s="100"/>
      <c r="F26" s="101"/>
      <c r="G26" s="140" t="s">
        <v>263</v>
      </c>
      <c r="H26" s="171"/>
      <c r="I26" s="127" t="s">
        <v>339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5" t="s">
        <v>264</v>
      </c>
      <c r="B28" s="146"/>
      <c r="C28" s="147"/>
      <c r="D28" s="147"/>
      <c r="E28" s="142" t="s">
        <v>265</v>
      </c>
      <c r="F28" s="143"/>
      <c r="G28" s="143"/>
      <c r="H28" s="136" t="s">
        <v>266</v>
      </c>
      <c r="I28" s="137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2"/>
      <c r="B30" s="181"/>
      <c r="C30" s="181"/>
      <c r="D30" s="148"/>
      <c r="E30" s="152"/>
      <c r="F30" s="181"/>
      <c r="G30" s="181"/>
      <c r="H30" s="179"/>
      <c r="I30" s="180"/>
      <c r="J30" s="10"/>
      <c r="K30" s="10"/>
      <c r="L30" s="10"/>
    </row>
    <row r="31" spans="1:12" ht="12.75">
      <c r="A31" s="95"/>
      <c r="B31" s="23"/>
      <c r="C31" s="22"/>
      <c r="D31" s="153"/>
      <c r="E31" s="153"/>
      <c r="F31" s="153"/>
      <c r="G31" s="144"/>
      <c r="H31" s="16"/>
      <c r="I31" s="104"/>
      <c r="J31" s="10"/>
      <c r="K31" s="10"/>
      <c r="L31" s="10"/>
    </row>
    <row r="32" spans="1:12" ht="12.75">
      <c r="A32" s="152"/>
      <c r="B32" s="181"/>
      <c r="C32" s="181"/>
      <c r="D32" s="148"/>
      <c r="E32" s="152"/>
      <c r="F32" s="181"/>
      <c r="G32" s="181"/>
      <c r="H32" s="179"/>
      <c r="I32" s="180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2"/>
      <c r="B34" s="181"/>
      <c r="C34" s="181"/>
      <c r="D34" s="148"/>
      <c r="E34" s="152"/>
      <c r="F34" s="181"/>
      <c r="G34" s="181"/>
      <c r="H34" s="179"/>
      <c r="I34" s="180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2"/>
      <c r="B36" s="181"/>
      <c r="C36" s="181"/>
      <c r="D36" s="148"/>
      <c r="E36" s="152"/>
      <c r="F36" s="181"/>
      <c r="G36" s="181"/>
      <c r="H36" s="179"/>
      <c r="I36" s="180"/>
      <c r="J36" s="10"/>
      <c r="K36" s="10"/>
      <c r="L36" s="10"/>
    </row>
    <row r="37" spans="1:12" ht="12.75">
      <c r="A37" s="106"/>
      <c r="B37" s="31"/>
      <c r="C37" s="149"/>
      <c r="D37" s="150"/>
      <c r="E37" s="16"/>
      <c r="F37" s="149"/>
      <c r="G37" s="150"/>
      <c r="H37" s="16"/>
      <c r="I37" s="96"/>
      <c r="J37" s="10"/>
      <c r="K37" s="10"/>
      <c r="L37" s="10"/>
    </row>
    <row r="38" spans="1:12" ht="12.75">
      <c r="A38" s="152"/>
      <c r="B38" s="181"/>
      <c r="C38" s="181"/>
      <c r="D38" s="148"/>
      <c r="E38" s="152"/>
      <c r="F38" s="181"/>
      <c r="G38" s="181"/>
      <c r="H38" s="179"/>
      <c r="I38" s="180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2"/>
      <c r="B40" s="181"/>
      <c r="C40" s="181"/>
      <c r="D40" s="148"/>
      <c r="E40" s="152"/>
      <c r="F40" s="181"/>
      <c r="G40" s="181"/>
      <c r="H40" s="179"/>
      <c r="I40" s="180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5" t="s">
        <v>267</v>
      </c>
      <c r="B44" s="166"/>
      <c r="C44" s="179" t="s">
        <v>331</v>
      </c>
      <c r="D44" s="180"/>
      <c r="E44" s="27"/>
      <c r="F44" s="176" t="s">
        <v>332</v>
      </c>
      <c r="G44" s="181"/>
      <c r="H44" s="181"/>
      <c r="I44" s="148"/>
      <c r="J44" s="10"/>
      <c r="K44" s="10"/>
      <c r="L44" s="10"/>
    </row>
    <row r="45" spans="1:12" ht="12.75">
      <c r="A45" s="106"/>
      <c r="B45" s="31"/>
      <c r="C45" s="149"/>
      <c r="D45" s="150"/>
      <c r="E45" s="16"/>
      <c r="F45" s="149"/>
      <c r="G45" s="151"/>
      <c r="H45" s="36"/>
      <c r="I45" s="110"/>
      <c r="J45" s="10"/>
      <c r="K45" s="10"/>
      <c r="L45" s="10"/>
    </row>
    <row r="46" spans="1:12" ht="12.75">
      <c r="A46" s="165" t="s">
        <v>268</v>
      </c>
      <c r="B46" s="166"/>
      <c r="C46" s="176" t="s">
        <v>333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5" t="s">
        <v>270</v>
      </c>
      <c r="B48" s="166"/>
      <c r="C48" s="172" t="s">
        <v>334</v>
      </c>
      <c r="D48" s="168"/>
      <c r="E48" s="169"/>
      <c r="F48" s="16"/>
      <c r="G48" s="52" t="s">
        <v>271</v>
      </c>
      <c r="H48" s="172" t="s">
        <v>335</v>
      </c>
      <c r="I48" s="169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5" t="s">
        <v>257</v>
      </c>
      <c r="B50" s="166"/>
      <c r="C50" s="167" t="s">
        <v>336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0" t="s">
        <v>272</v>
      </c>
      <c r="B52" s="171"/>
      <c r="C52" s="172" t="s">
        <v>337</v>
      </c>
      <c r="D52" s="168"/>
      <c r="E52" s="168"/>
      <c r="F52" s="168"/>
      <c r="G52" s="168"/>
      <c r="H52" s="168"/>
      <c r="I52" s="173"/>
      <c r="J52" s="10"/>
      <c r="K52" s="10"/>
      <c r="L52" s="10"/>
    </row>
    <row r="53" spans="1:12" ht="12.75">
      <c r="A53" s="111"/>
      <c r="B53" s="21"/>
      <c r="C53" s="159" t="s">
        <v>273</v>
      </c>
      <c r="D53" s="159"/>
      <c r="E53" s="159"/>
      <c r="F53" s="159"/>
      <c r="G53" s="159"/>
      <c r="H53" s="15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74" t="s">
        <v>274</v>
      </c>
      <c r="C55" s="175"/>
      <c r="D55" s="175"/>
      <c r="E55" s="175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4" t="s">
        <v>306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11"/>
      <c r="B57" s="154" t="s">
        <v>307</v>
      </c>
      <c r="C57" s="155"/>
      <c r="D57" s="155"/>
      <c r="E57" s="155"/>
      <c r="F57" s="155"/>
      <c r="G57" s="155"/>
      <c r="H57" s="155"/>
      <c r="I57" s="113"/>
      <c r="J57" s="10"/>
      <c r="K57" s="10"/>
      <c r="L57" s="10"/>
    </row>
    <row r="58" spans="1:12" ht="12.75">
      <c r="A58" s="111"/>
      <c r="B58" s="154" t="s">
        <v>308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11"/>
      <c r="B59" s="154" t="s">
        <v>309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0" t="s">
        <v>277</v>
      </c>
      <c r="H62" s="161"/>
      <c r="I62" s="162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3"/>
      <c r="H63" s="164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grupaterr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342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338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33.75">
      <c r="A4" s="199" t="s">
        <v>59</v>
      </c>
      <c r="B4" s="200"/>
      <c r="C4" s="200"/>
      <c r="D4" s="200"/>
      <c r="E4" s="200"/>
      <c r="F4" s="200"/>
      <c r="G4" s="200"/>
      <c r="H4" s="201"/>
      <c r="I4" s="59" t="s">
        <v>278</v>
      </c>
      <c r="J4" s="60" t="s">
        <v>319</v>
      </c>
      <c r="K4" s="61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8">
        <v>2</v>
      </c>
      <c r="J5" s="57">
        <v>3</v>
      </c>
      <c r="K5" s="57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50163809</v>
      </c>
      <c r="K8" s="54">
        <f>K9+K16+K26+K35+K39</f>
        <v>49267830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4">
        <f>SUM(J10:J15)</f>
        <v>0</v>
      </c>
      <c r="K9" s="54">
        <f>SUM(K10:K15)</f>
        <v>0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/>
      <c r="K11" s="7"/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4">
        <f>SUM(J17:J25)</f>
        <v>29847673</v>
      </c>
      <c r="K16" s="54">
        <f>SUM(K17:K25)</f>
        <v>28996363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/>
      <c r="K17" s="7"/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/>
      <c r="K18" s="7"/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/>
      <c r="K19" s="7"/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/>
      <c r="K20" s="7"/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/>
      <c r="K23" s="7"/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/>
      <c r="K24" s="7"/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29847673</v>
      </c>
      <c r="K25" s="7">
        <v>28996363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4">
        <f>SUM(J27:J34)</f>
        <v>20316136</v>
      </c>
      <c r="K26" s="54">
        <f>SUM(K27:K34)</f>
        <v>20271467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19724836</v>
      </c>
      <c r="K27" s="7">
        <v>19680167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/>
      <c r="K29" s="7"/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591300</v>
      </c>
      <c r="K32" s="7">
        <v>591300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386832</v>
      </c>
      <c r="K40" s="54">
        <f>K41+K49+K56+K64</f>
        <v>659897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4">
        <f>SUM(J42:J48)</f>
        <v>0</v>
      </c>
      <c r="K41" s="54">
        <f>SUM(K42:K48)</f>
        <v>0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/>
      <c r="K42" s="7"/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/>
      <c r="K45" s="7"/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4">
        <f>SUM(J50:J55)</f>
        <v>71438</v>
      </c>
      <c r="K49" s="54">
        <f>SUM(K50:K55)</f>
        <v>142886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929</v>
      </c>
      <c r="K50" s="7"/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8544</v>
      </c>
      <c r="K51" s="7">
        <v>46410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/>
      <c r="K53" s="7"/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7988</v>
      </c>
      <c r="K54" s="7">
        <v>42499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53977</v>
      </c>
      <c r="K55" s="7">
        <v>53977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4">
        <f>SUM(J57:J63)</f>
        <v>314781</v>
      </c>
      <c r="K56" s="54">
        <v>514781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11000</v>
      </c>
      <c r="K58" s="7">
        <v>11000</v>
      </c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225000</v>
      </c>
      <c r="K62" s="7">
        <v>436000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78781</v>
      </c>
      <c r="K63" s="7">
        <v>78781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613</v>
      </c>
      <c r="K64" s="7">
        <v>2230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50550641</v>
      </c>
      <c r="K66" s="54">
        <f>K7+K8+K40+K65</f>
        <v>49927727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5">
        <f>J70+J71+J72+J78+J79+J82+J85</f>
        <v>49494077</v>
      </c>
      <c r="K69" s="55">
        <v>48753035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36000000</v>
      </c>
      <c r="K70" s="7">
        <v>36000000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4">
        <f>J73+J74-J75+J76+J77</f>
        <v>231785</v>
      </c>
      <c r="K72" s="54">
        <v>231785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231785</v>
      </c>
      <c r="K73" s="7">
        <v>231785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16391914</v>
      </c>
      <c r="K78" s="7">
        <v>15880236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4">
        <f>J80-J81</f>
        <v>-3381175</v>
      </c>
      <c r="K79" s="54">
        <f>K80-K81</f>
        <v>-3129622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3381175</v>
      </c>
      <c r="K81" s="7">
        <v>3129622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4">
        <v>251553</v>
      </c>
      <c r="K82" s="54">
        <v>229364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251553</v>
      </c>
      <c r="K83" s="7"/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>
        <v>229364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0</v>
      </c>
      <c r="K86" s="54">
        <f>SUM(K87:K89)</f>
        <v>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0</v>
      </c>
      <c r="K90" s="54">
        <f>SUM(K91:K99)</f>
        <v>0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/>
      <c r="K93" s="7"/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1056564</v>
      </c>
      <c r="K100" s="54">
        <f>SUM(K101:K112)</f>
        <v>1174692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209494</v>
      </c>
      <c r="K101" s="7"/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47900</v>
      </c>
      <c r="K102" s="7">
        <v>79365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/>
      <c r="K103" s="7"/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/>
      <c r="K104" s="7"/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759649</v>
      </c>
      <c r="K105" s="7">
        <v>1038578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28624</v>
      </c>
      <c r="K108" s="7">
        <v>34641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10897</v>
      </c>
      <c r="K109" s="7">
        <v>22108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/>
      <c r="K112" s="7"/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/>
      <c r="K113" s="7"/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50550641</v>
      </c>
      <c r="K114" s="54">
        <f>K69+K86+K90+K100+K113</f>
        <v>49927727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18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22">
      <selection activeCell="K66" sqref="K66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8" t="s">
        <v>340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338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9" t="s">
        <v>279</v>
      </c>
      <c r="J4" s="239" t="s">
        <v>319</v>
      </c>
      <c r="K4" s="239"/>
      <c r="L4" s="239" t="s">
        <v>320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5">
        <f>SUM(J8:J9)</f>
        <v>0</v>
      </c>
      <c r="K7" s="55">
        <f>SUM(K8:K9)</f>
        <v>0</v>
      </c>
      <c r="L7" s="55">
        <f>SUM(L8:L9)</f>
        <v>2756</v>
      </c>
      <c r="M7" s="55">
        <v>0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/>
      <c r="K8" s="7"/>
      <c r="L8" s="7"/>
      <c r="M8" s="7"/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/>
      <c r="K9" s="7"/>
      <c r="L9" s="7">
        <v>2756</v>
      </c>
      <c r="M9" s="7">
        <v>0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620446</v>
      </c>
      <c r="K10" s="54">
        <f>K11+K12+K16+K20+K21+K22+K25+K26</f>
        <v>139162</v>
      </c>
      <c r="L10" s="54">
        <f>L11+L12+L16+L20+L21+L22+L25+L26</f>
        <v>266178</v>
      </c>
      <c r="M10" s="54">
        <f>M11+M12+M16+M20+M21+M22+M25+M26</f>
        <v>98780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v>292445</v>
      </c>
      <c r="K12" s="54">
        <f>SUM(K13:K15)</f>
        <v>42372</v>
      </c>
      <c r="L12" s="54">
        <f>SUM(L13:L15)</f>
        <v>170003</v>
      </c>
      <c r="M12" s="54">
        <f>SUM(M13:M15)</f>
        <v>69780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822</v>
      </c>
      <c r="K13" s="7">
        <v>106</v>
      </c>
      <c r="L13" s="7">
        <v>763</v>
      </c>
      <c r="M13" s="7">
        <v>321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/>
      <c r="K14" s="7"/>
      <c r="L14" s="7"/>
      <c r="M14" s="7"/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291623</v>
      </c>
      <c r="K15" s="7">
        <v>42266</v>
      </c>
      <c r="L15" s="7">
        <v>169240</v>
      </c>
      <c r="M15" s="7">
        <v>69459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291717</v>
      </c>
      <c r="K16" s="54">
        <f>SUM(K17:K19)</f>
        <v>84384</v>
      </c>
      <c r="L16" s="54">
        <f>SUM(L17:L19)</f>
        <v>84384</v>
      </c>
      <c r="M16" s="54">
        <f>SUM(M17:M19)</f>
        <v>28128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161314</v>
      </c>
      <c r="K17" s="7">
        <v>47527</v>
      </c>
      <c r="L17" s="7">
        <v>51094</v>
      </c>
      <c r="M17" s="7">
        <v>17032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87591</v>
      </c>
      <c r="K18" s="7">
        <v>24473</v>
      </c>
      <c r="L18" s="7">
        <v>20906</v>
      </c>
      <c r="M18" s="7">
        <v>6968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42812</v>
      </c>
      <c r="K19" s="7">
        <v>12384</v>
      </c>
      <c r="L19" s="7">
        <v>12384</v>
      </c>
      <c r="M19" s="7">
        <v>4128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/>
      <c r="K20" s="7"/>
      <c r="L20" s="7"/>
      <c r="M20" s="7"/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36284</v>
      </c>
      <c r="K21" s="7">
        <v>12406</v>
      </c>
      <c r="L21" s="7">
        <v>11791</v>
      </c>
      <c r="M21" s="7">
        <v>872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934062</v>
      </c>
      <c r="K27" s="54">
        <v>29</v>
      </c>
      <c r="L27" s="54">
        <f>SUM(L28:L32)</f>
        <v>36958</v>
      </c>
      <c r="M27" s="54">
        <f>SUM(M28:M32)</f>
        <v>1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4589</v>
      </c>
      <c r="K29" s="7">
        <v>69</v>
      </c>
      <c r="L29" s="7">
        <v>36958</v>
      </c>
      <c r="M29" s="7">
        <v>1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929473</v>
      </c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4063</v>
      </c>
      <c r="K33" s="54">
        <f>SUM(K34:K37)</f>
        <v>53</v>
      </c>
      <c r="L33" s="54">
        <f>SUM(L34:L37)</f>
        <v>2900</v>
      </c>
      <c r="M33" s="54">
        <f>SUM(M34:M37)</f>
        <v>228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63</v>
      </c>
      <c r="K35" s="7">
        <v>53</v>
      </c>
      <c r="L35" s="7">
        <v>2900</v>
      </c>
      <c r="M35" s="7">
        <v>228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4000</v>
      </c>
      <c r="K37" s="7"/>
      <c r="L37" s="7"/>
      <c r="M37" s="7">
        <v>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934062</v>
      </c>
      <c r="K42" s="54">
        <f>K7+K27+K38+K40</f>
        <v>29</v>
      </c>
      <c r="L42" s="54">
        <f>L7+L27+L38+L40</f>
        <v>39714</v>
      </c>
      <c r="M42" s="54">
        <f>M7+M27+M38+M40</f>
        <v>1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624509</v>
      </c>
      <c r="K43" s="54">
        <f>K10+K33+K39+K41</f>
        <v>139215</v>
      </c>
      <c r="L43" s="54">
        <f>L10+L33+L39+L41</f>
        <v>269078</v>
      </c>
      <c r="M43" s="54">
        <f>M10+M33+M39+M41</f>
        <v>99008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309553</v>
      </c>
      <c r="K44" s="54">
        <f>K42-K43</f>
        <v>-139186</v>
      </c>
      <c r="L44" s="54">
        <f>L42-L43</f>
        <v>-229364</v>
      </c>
      <c r="M44" s="54">
        <f>M42-M43</f>
        <v>-99007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4">
        <f>IF(J42&gt;J43,J42-J43,0)</f>
        <v>309553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4">
        <f>IF(J43&gt;J42,J43-J42,0)</f>
        <v>0</v>
      </c>
      <c r="K46" s="54">
        <f>IF(K43&gt;K42,K43-K42,0)</f>
        <v>139186</v>
      </c>
      <c r="L46" s="54">
        <f>IF(L43&gt;L42,L43-L42,0)</f>
        <v>229364</v>
      </c>
      <c r="M46" s="54">
        <f>IF(M43&gt;M42,M43-M42,0)</f>
        <v>99007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309553</v>
      </c>
      <c r="K48" s="54">
        <f>K44-K47</f>
        <v>-139186</v>
      </c>
      <c r="L48" s="54">
        <f>L44-L47</f>
        <v>-229364</v>
      </c>
      <c r="M48" s="54">
        <f>M44-M47</f>
        <v>-99007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4">
        <f>IF(J48&gt;0,J48,0)</f>
        <v>309553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2">
        <f>IF(J48&lt;0,-J48,0)</f>
        <v>0</v>
      </c>
      <c r="K50" s="62">
        <f>IF(K48&lt;0,-K48,0)</f>
        <v>139186</v>
      </c>
      <c r="L50" s="62">
        <f>IF(L48&lt;0,-L48,0)</f>
        <v>229364</v>
      </c>
      <c r="M50" s="62">
        <f>IF(M48&lt;0,-M48,0)</f>
        <v>99007</v>
      </c>
    </row>
    <row r="51" spans="1:13" ht="12.75" customHeight="1">
      <c r="A51" s="218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6"/>
      <c r="J52" s="56"/>
      <c r="K52" s="56"/>
      <c r="L52" s="56"/>
      <c r="M52" s="63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309553</v>
      </c>
      <c r="K56" s="6">
        <v>-139186</v>
      </c>
      <c r="L56" s="6">
        <v>-229364</v>
      </c>
      <c r="M56" s="6">
        <v>-104255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16106468</v>
      </c>
      <c r="K57" s="54">
        <f>SUM(K58:K64)</f>
        <v>39770</v>
      </c>
      <c r="L57" s="54">
        <f>SUM(L58:L64)</f>
        <v>15880236</v>
      </c>
      <c r="M57" s="54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>
        <v>16106468</v>
      </c>
      <c r="K59" s="7">
        <v>39770</v>
      </c>
      <c r="L59" s="7">
        <v>15880236</v>
      </c>
      <c r="M59" s="7">
        <v>0</v>
      </c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16106468</v>
      </c>
      <c r="K66" s="54">
        <f>K57-K65</f>
        <v>39770</v>
      </c>
      <c r="L66" s="54">
        <f>L57-L65</f>
        <v>15880236</v>
      </c>
      <c r="M66" s="54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16416021</v>
      </c>
      <c r="K67" s="62">
        <f>K56+K66</f>
        <v>-99416</v>
      </c>
      <c r="L67" s="62">
        <f>L56+L66</f>
        <v>15650872</v>
      </c>
      <c r="M67" s="62">
        <f>M56+M66</f>
        <v>-104255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24">
      <selection activeCell="K14" sqref="K14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338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7" t="s">
        <v>279</v>
      </c>
      <c r="J4" s="68" t="s">
        <v>319</v>
      </c>
      <c r="K4" s="68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283</v>
      </c>
      <c r="K5" s="70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309553</v>
      </c>
      <c r="K7" s="7">
        <v>-229364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220120</v>
      </c>
      <c r="K9" s="7">
        <v>118128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158332</v>
      </c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408</v>
      </c>
      <c r="K12" s="7">
        <v>8244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688413</v>
      </c>
      <c r="K13" s="54"/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>
        <v>71448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96028</v>
      </c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v>96028</v>
      </c>
      <c r="K18" s="54">
        <f>SUM(K14:K17)</f>
        <v>71448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592385</v>
      </c>
      <c r="K19" s="54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0</v>
      </c>
      <c r="K20" s="54">
        <v>174440</v>
      </c>
    </row>
    <row r="21" spans="1:11" ht="12.75">
      <c r="A21" s="218" t="s">
        <v>159</v>
      </c>
      <c r="B21" s="234"/>
      <c r="C21" s="234"/>
      <c r="D21" s="234"/>
      <c r="E21" s="234"/>
      <c r="F21" s="234"/>
      <c r="G21" s="234"/>
      <c r="H21" s="234"/>
      <c r="I21" s="263"/>
      <c r="J21" s="263"/>
      <c r="K21" s="26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>
        <v>387057</v>
      </c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0</v>
      </c>
      <c r="K27" s="54">
        <f>SUM(K22:K26)</f>
        <v>387057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/>
      <c r="K28" s="7"/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0</v>
      </c>
      <c r="K31" s="54">
        <f>SUM(K28:K30)</f>
        <v>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387057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0</v>
      </c>
      <c r="K33" s="54">
        <f>IF(K31&gt;K27,K31-K27,0)</f>
        <v>0</v>
      </c>
    </row>
    <row r="34" spans="1:11" ht="12.75">
      <c r="A34" s="218" t="s">
        <v>160</v>
      </c>
      <c r="B34" s="234"/>
      <c r="C34" s="234"/>
      <c r="D34" s="234"/>
      <c r="E34" s="234"/>
      <c r="F34" s="234"/>
      <c r="G34" s="234"/>
      <c r="H34" s="234"/>
      <c r="I34" s="263"/>
      <c r="J34" s="263"/>
      <c r="K34" s="26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0</v>
      </c>
      <c r="K38" s="54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/>
      <c r="K39" s="7"/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>
        <v>591300</v>
      </c>
      <c r="K43" s="7">
        <v>211000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v>591300</v>
      </c>
      <c r="K44" s="54">
        <v>211000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591300</v>
      </c>
      <c r="K46" s="54">
        <f>IF(K44&gt;K38,K44-K38,0)</f>
        <v>211000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5">
        <f>IF(J19-J20+J32-J33+J45-J46&gt;0,J19-J20+J32-J33+J45-J46,0)</f>
        <v>1085</v>
      </c>
      <c r="K47" s="54">
        <f>IF(K19-K20+K32-K33+K45-K46&gt;0,K19-K20+K32-K33+K45-K46,0)</f>
        <v>1617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33292</v>
      </c>
      <c r="K49" s="7">
        <v>613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v>1085</v>
      </c>
      <c r="K50" s="7">
        <v>1617</v>
      </c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6">
        <f>J49+J50-J51</f>
        <v>34377</v>
      </c>
      <c r="K52" s="62">
        <f>K49+K50-K51</f>
        <v>2230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7" t="s">
        <v>279</v>
      </c>
      <c r="J4" s="68" t="s">
        <v>319</v>
      </c>
      <c r="K4" s="68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3">
        <v>2</v>
      </c>
      <c r="J5" s="74" t="s">
        <v>283</v>
      </c>
      <c r="K5" s="74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8" t="s">
        <v>159</v>
      </c>
      <c r="B22" s="234"/>
      <c r="C22" s="234"/>
      <c r="D22" s="234"/>
      <c r="E22" s="234"/>
      <c r="F22" s="234"/>
      <c r="G22" s="234"/>
      <c r="H22" s="234"/>
      <c r="I22" s="263"/>
      <c r="J22" s="263"/>
      <c r="K22" s="26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8" t="s">
        <v>160</v>
      </c>
      <c r="B35" s="234"/>
      <c r="C35" s="234"/>
      <c r="D35" s="234"/>
      <c r="E35" s="234"/>
      <c r="F35" s="234"/>
      <c r="G35" s="234"/>
      <c r="H35" s="234"/>
      <c r="I35" s="263">
        <v>0</v>
      </c>
      <c r="J35" s="263"/>
      <c r="K35" s="26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K21" sqref="K21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16384" width="9.140625" style="77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  <c r="L1" s="76"/>
    </row>
    <row r="2" spans="1:12" ht="15.75">
      <c r="A2" s="43"/>
      <c r="B2" s="75"/>
      <c r="C2" s="289" t="s">
        <v>282</v>
      </c>
      <c r="D2" s="289"/>
      <c r="E2" s="78">
        <v>40544</v>
      </c>
      <c r="F2" s="44" t="s">
        <v>250</v>
      </c>
      <c r="G2" s="290">
        <v>40816</v>
      </c>
      <c r="H2" s="291"/>
      <c r="I2" s="75"/>
      <c r="J2" s="75"/>
      <c r="K2" s="75"/>
      <c r="L2" s="79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82" t="s">
        <v>305</v>
      </c>
      <c r="J3" s="83" t="s">
        <v>150</v>
      </c>
      <c r="K3" s="83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5">
        <v>2</v>
      </c>
      <c r="J4" s="84" t="s">
        <v>283</v>
      </c>
      <c r="K4" s="84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5">
        <v>1</v>
      </c>
      <c r="J5" s="46">
        <v>36000000</v>
      </c>
      <c r="K5" s="46">
        <v>36000000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5">
        <v>2</v>
      </c>
      <c r="J6" s="47"/>
      <c r="K6" s="47"/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5">
        <v>3</v>
      </c>
      <c r="J7" s="47">
        <v>231785</v>
      </c>
      <c r="K7" s="47">
        <v>231785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5">
        <v>4</v>
      </c>
      <c r="J8" s="47">
        <v>-3381175</v>
      </c>
      <c r="K8" s="47">
        <v>-3129622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5">
        <v>5</v>
      </c>
      <c r="J9" s="47">
        <v>251553</v>
      </c>
      <c r="K9" s="47">
        <v>-229364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5">
        <v>6</v>
      </c>
      <c r="J10" s="47">
        <v>12821775</v>
      </c>
      <c r="K10" s="47">
        <v>12354766</v>
      </c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5">
        <v>7</v>
      </c>
      <c r="J11" s="47"/>
      <c r="K11" s="47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5">
        <v>8</v>
      </c>
      <c r="J12" s="47">
        <v>3570139</v>
      </c>
      <c r="K12" s="47">
        <v>3525469</v>
      </c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5">
        <v>9</v>
      </c>
      <c r="J13" s="47"/>
      <c r="K13" s="47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5">
        <v>10</v>
      </c>
      <c r="J14" s="80">
        <f>SUM(J5:J13)</f>
        <v>49494077</v>
      </c>
      <c r="K14" s="80">
        <f>SUM(K5:K13)</f>
        <v>48753034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5">
        <v>11</v>
      </c>
      <c r="J15" s="47"/>
      <c r="K15" s="47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5">
        <v>12</v>
      </c>
      <c r="J16" s="47"/>
      <c r="K16" s="47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5">
        <v>13</v>
      </c>
      <c r="J17" s="47"/>
      <c r="K17" s="47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5">
        <v>14</v>
      </c>
      <c r="J18" s="47"/>
      <c r="K18" s="47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5">
        <v>15</v>
      </c>
      <c r="J19" s="47"/>
      <c r="K19" s="47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5">
        <v>16</v>
      </c>
      <c r="J20" s="47"/>
      <c r="K20" s="47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8">
        <v>18</v>
      </c>
      <c r="J23" s="46"/>
      <c r="K23" s="46"/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9">
        <v>19</v>
      </c>
      <c r="J24" s="81"/>
      <c r="K24" s="81"/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316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1510</cp:lastModifiedBy>
  <cp:lastPrinted>2011-10-28T09:34:25Z</cp:lastPrinted>
  <dcterms:created xsi:type="dcterms:W3CDTF">2008-10-17T11:51:54Z</dcterms:created>
  <dcterms:modified xsi:type="dcterms:W3CDTF">2011-10-31T10:13:45Z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